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MlxlT7wDBmBanqP+BoXDT6ZpeTJVyVyisPbvqvYi5/91B4oZ1Pggoji9Ve4eGv03Bncd1rIkKEBelPYtcuepgw==" workbookSaltValue="fankhGngMJA0AiDTFbzy8g==" workbookSpinCount="100000" lockStructure="1"/>
  <bookViews>
    <workbookView xWindow="0" yWindow="0" windowWidth="19440" windowHeight="12960" activeTab="2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31" i="1" l="1"/>
  <c r="T127" i="1"/>
  <c r="T123" i="1"/>
  <c r="T121" i="1"/>
  <c r="T119" i="1"/>
  <c r="T118" i="1"/>
  <c r="T116" i="1"/>
  <c r="T114" i="1"/>
  <c r="T112" i="1"/>
  <c r="T109" i="1"/>
  <c r="T106" i="1"/>
  <c r="T108" i="1"/>
  <c r="T102" i="1"/>
  <c r="T98" i="1"/>
  <c r="T95" i="1"/>
  <c r="T94" i="1"/>
  <c r="T92" i="1"/>
  <c r="T90" i="1"/>
  <c r="T89" i="1"/>
  <c r="T87" i="1"/>
  <c r="T85" i="1"/>
  <c r="T82" i="1"/>
  <c r="T81" i="1"/>
  <c r="T78" i="1"/>
  <c r="T74" i="1"/>
  <c r="T66" i="1"/>
  <c r="T65" i="1"/>
  <c r="T63" i="1"/>
  <c r="T59" i="1"/>
  <c r="T58" i="1"/>
  <c r="T57" i="1"/>
  <c r="T56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39" i="1"/>
  <c r="T38" i="1"/>
  <c r="T37" i="1"/>
  <c r="T35" i="1"/>
  <c r="T33" i="1"/>
  <c r="T31" i="1"/>
  <c r="T16" i="1"/>
  <c r="T21" i="1"/>
  <c r="T19" i="1"/>
  <c r="T17" i="1"/>
  <c r="S131" i="1"/>
  <c r="S127" i="1"/>
  <c r="S123" i="1"/>
  <c r="S121" i="1"/>
  <c r="S119" i="1"/>
  <c r="S118" i="1"/>
  <c r="S116" i="1"/>
  <c r="S114" i="1"/>
  <c r="S112" i="1"/>
  <c r="S109" i="1"/>
  <c r="S108" i="1"/>
  <c r="S106" i="1"/>
  <c r="S103" i="1"/>
  <c r="S102" i="1"/>
  <c r="S99" i="1"/>
  <c r="S98" i="1"/>
  <c r="S95" i="1"/>
  <c r="S94" i="1"/>
  <c r="S92" i="1"/>
  <c r="S90" i="1"/>
  <c r="S89" i="1"/>
  <c r="S87" i="1"/>
  <c r="S85" i="1"/>
  <c r="S82" i="1"/>
  <c r="S81" i="1"/>
  <c r="S78" i="1"/>
  <c r="S74" i="1"/>
  <c r="S66" i="1"/>
  <c r="S65" i="1"/>
  <c r="S63" i="1"/>
  <c r="S31" i="1"/>
  <c r="S59" i="1"/>
  <c r="S58" i="1"/>
  <c r="S57" i="1"/>
  <c r="S56" i="1"/>
  <c r="S54" i="1"/>
  <c r="S53" i="1"/>
  <c r="S52" i="1"/>
  <c r="S51" i="1"/>
  <c r="S49" i="1"/>
  <c r="S48" i="1"/>
  <c r="S47" i="1"/>
  <c r="S46" i="1"/>
  <c r="S45" i="1"/>
  <c r="S44" i="1"/>
  <c r="S43" i="1"/>
  <c r="S42" i="1"/>
  <c r="S41" i="1"/>
  <c r="S39" i="1"/>
  <c r="S38" i="1"/>
  <c r="S37" i="1"/>
  <c r="S35" i="1"/>
  <c r="S33" i="1"/>
  <c r="S17" i="1" l="1"/>
  <c r="S16" i="1"/>
  <c r="S21" i="1"/>
  <c r="S19" i="1"/>
  <c r="Q28" i="1" l="1"/>
  <c r="R28" i="1"/>
  <c r="I27" i="1"/>
  <c r="J27" i="1"/>
  <c r="M27" i="1"/>
  <c r="N27" i="1"/>
  <c r="O27" i="1"/>
  <c r="P27" i="1"/>
  <c r="Q27" i="1"/>
  <c r="R27" i="1"/>
  <c r="E110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R68" i="1" s="1"/>
  <c r="T79" i="1"/>
  <c r="G70" i="1"/>
  <c r="Q68" i="1"/>
  <c r="F40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S79" i="1" s="1"/>
  <c r="T80" i="1"/>
  <c r="H77" i="1"/>
  <c r="H76" i="1" s="1"/>
  <c r="F76" i="1"/>
  <c r="G76" i="1"/>
  <c r="I76" i="1"/>
  <c r="J76" i="1"/>
  <c r="K76" i="1"/>
  <c r="L76" i="1"/>
  <c r="M76" i="1"/>
  <c r="N76" i="1"/>
  <c r="O76" i="1"/>
  <c r="P76" i="1"/>
  <c r="Q76" i="1"/>
  <c r="R76" i="1"/>
  <c r="S97" i="1"/>
  <c r="T97" i="1"/>
  <c r="Q97" i="1"/>
  <c r="R97" i="1"/>
  <c r="F97" i="1"/>
  <c r="G97" i="1"/>
  <c r="I97" i="1"/>
  <c r="J97" i="1"/>
  <c r="K97" i="1"/>
  <c r="L97" i="1"/>
  <c r="M97" i="1"/>
  <c r="N97" i="1"/>
  <c r="O97" i="1"/>
  <c r="P97" i="1"/>
  <c r="I101" i="1" l="1"/>
  <c r="J101" i="1"/>
  <c r="K101" i="1"/>
  <c r="L101" i="1"/>
  <c r="M101" i="1"/>
  <c r="N101" i="1"/>
  <c r="O101" i="1"/>
  <c r="P101" i="1"/>
  <c r="Q101" i="1"/>
  <c r="R101" i="1"/>
  <c r="S101" i="1"/>
  <c r="T101" i="1"/>
  <c r="G101" i="1"/>
  <c r="F101" i="1"/>
  <c r="F20" i="1" l="1"/>
  <c r="K15" i="1"/>
  <c r="K18" i="1"/>
  <c r="K20" i="1"/>
  <c r="F15" i="1" l="1"/>
  <c r="F18" i="1"/>
  <c r="L18" i="1"/>
  <c r="F14" i="1" l="1"/>
  <c r="H17" i="1"/>
  <c r="E17" i="1" s="1"/>
  <c r="S15" i="1" l="1"/>
  <c r="L15" i="1"/>
  <c r="L20" i="1"/>
  <c r="H18" i="1"/>
  <c r="L14" i="1" l="1"/>
  <c r="T20" i="1"/>
  <c r="S20" i="1"/>
  <c r="G34" i="1"/>
  <c r="T15" i="1"/>
  <c r="I30" i="1" l="1"/>
  <c r="H19" i="1"/>
  <c r="E19" i="1" s="1"/>
  <c r="H19" i="6" l="1"/>
  <c r="H13" i="6"/>
  <c r="E19" i="6"/>
  <c r="E13" i="6"/>
  <c r="H131" i="1"/>
  <c r="E131" i="1" s="1"/>
  <c r="H127" i="1"/>
  <c r="E127" i="1" s="1"/>
  <c r="E126" i="1" s="1"/>
  <c r="H123" i="1"/>
  <c r="E123" i="1" s="1"/>
  <c r="E122" i="1" s="1"/>
  <c r="H31" i="1"/>
  <c r="E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21" i="6" l="1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F62" i="3" s="1"/>
  <c r="G63" i="3"/>
  <c r="E68" i="3"/>
  <c r="F68" i="3"/>
  <c r="G68" i="3"/>
  <c r="E73" i="3"/>
  <c r="E72" i="3" s="1"/>
  <c r="F73" i="3"/>
  <c r="G73" i="3"/>
  <c r="E76" i="3"/>
  <c r="F76" i="3"/>
  <c r="F72" i="3" s="1"/>
  <c r="G76" i="3"/>
  <c r="E80" i="3"/>
  <c r="E79" i="3" s="1"/>
  <c r="F80" i="3"/>
  <c r="F79" i="3" s="1"/>
  <c r="G80" i="3"/>
  <c r="G79" i="3" s="1"/>
  <c r="G82" i="3"/>
  <c r="E83" i="3"/>
  <c r="E82" i="3" s="1"/>
  <c r="F83" i="3"/>
  <c r="F82" i="3" s="1"/>
  <c r="G83" i="3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G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129" i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D70" i="1" s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E108" i="1" s="1"/>
  <c r="E107" i="1" s="1"/>
  <c r="D107" i="1"/>
  <c r="H106" i="1"/>
  <c r="E106" i="1" s="1"/>
  <c r="E105" i="1" s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H102" i="1"/>
  <c r="D101" i="1"/>
  <c r="D100" i="1" s="1"/>
  <c r="T100" i="1"/>
  <c r="S100" i="1"/>
  <c r="R100" i="1"/>
  <c r="Q100" i="1"/>
  <c r="P100" i="1"/>
  <c r="P68" i="1" s="1"/>
  <c r="O100" i="1"/>
  <c r="O68" i="1" s="1"/>
  <c r="N100" i="1"/>
  <c r="N68" i="1" s="1"/>
  <c r="M100" i="1"/>
  <c r="M68" i="1" s="1"/>
  <c r="L100" i="1"/>
  <c r="L68" i="1" s="1"/>
  <c r="K100" i="1"/>
  <c r="K68" i="1" s="1"/>
  <c r="J100" i="1"/>
  <c r="J68" i="1" s="1"/>
  <c r="I100" i="1"/>
  <c r="I68" i="1" s="1"/>
  <c r="G100" i="1"/>
  <c r="F100" i="1"/>
  <c r="H98" i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G96" i="1"/>
  <c r="F96" i="1"/>
  <c r="F68" i="1" s="1"/>
  <c r="D96" i="1"/>
  <c r="H94" i="1"/>
  <c r="E94" i="1" s="1"/>
  <c r="E93" i="1" s="1"/>
  <c r="E83" i="1" s="1"/>
  <c r="D93" i="1"/>
  <c r="H92" i="1"/>
  <c r="E92" i="1" s="1"/>
  <c r="E91" i="1" s="1"/>
  <c r="D91" i="1"/>
  <c r="H90" i="1"/>
  <c r="E90" i="1" s="1"/>
  <c r="H89" i="1"/>
  <c r="E89" i="1" s="1"/>
  <c r="D88" i="1"/>
  <c r="H87" i="1"/>
  <c r="E87" i="1" s="1"/>
  <c r="E86" i="1" s="1"/>
  <c r="D86" i="1"/>
  <c r="H85" i="1"/>
  <c r="E85" i="1" s="1"/>
  <c r="E84" i="1" s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H81" i="1"/>
  <c r="E81" i="1" s="1"/>
  <c r="E80" i="1" s="1"/>
  <c r="E79" i="1" s="1"/>
  <c r="D80" i="1"/>
  <c r="D79" i="1" s="1"/>
  <c r="E77" i="1"/>
  <c r="D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T62" i="1"/>
  <c r="S62" i="1"/>
  <c r="R62" i="1"/>
  <c r="R60" i="1" s="1"/>
  <c r="Q62" i="1"/>
  <c r="Q60" i="1" s="1"/>
  <c r="P62" i="1"/>
  <c r="O62" i="1"/>
  <c r="O60" i="1" s="1"/>
  <c r="N62" i="1"/>
  <c r="M62" i="1"/>
  <c r="M60" i="1" s="1"/>
  <c r="L62" i="1"/>
  <c r="K62" i="1"/>
  <c r="K60" i="1" s="1"/>
  <c r="J62" i="1"/>
  <c r="I62" i="1"/>
  <c r="I60" i="1" s="1"/>
  <c r="G62" i="1"/>
  <c r="F62" i="1"/>
  <c r="D62" i="1"/>
  <c r="D61" i="1" s="1"/>
  <c r="J60" i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E41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D40" i="1"/>
  <c r="H39" i="1"/>
  <c r="E39" i="1" s="1"/>
  <c r="H38" i="1"/>
  <c r="E38" i="1" s="1"/>
  <c r="H37" i="1"/>
  <c r="E37" i="1" s="1"/>
  <c r="H36" i="1"/>
  <c r="E36" i="1" s="1"/>
  <c r="S36" i="1" s="1"/>
  <c r="T36" i="1" s="1"/>
  <c r="H35" i="1"/>
  <c r="E35" i="1" s="1"/>
  <c r="T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R30" i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1" i="1" s="1"/>
  <c r="E20" i="1" s="1"/>
  <c r="D21" i="1"/>
  <c r="D20" i="1" s="1"/>
  <c r="H20" i="1"/>
  <c r="T18" i="1"/>
  <c r="S18" i="1"/>
  <c r="E18" i="1"/>
  <c r="D18" i="1"/>
  <c r="H16" i="1"/>
  <c r="D15" i="1"/>
  <c r="E76" i="1" l="1"/>
  <c r="E75" i="1" s="1"/>
  <c r="S77" i="1"/>
  <c r="E72" i="1"/>
  <c r="E71" i="1" s="1"/>
  <c r="S73" i="1"/>
  <c r="G71" i="1"/>
  <c r="G68" i="1" s="1"/>
  <c r="G69" i="1"/>
  <c r="S34" i="1"/>
  <c r="E30" i="1"/>
  <c r="S32" i="1"/>
  <c r="S60" i="1"/>
  <c r="G60" i="1"/>
  <c r="E98" i="1"/>
  <c r="E97" i="1" s="1"/>
  <c r="E96" i="1" s="1"/>
  <c r="H97" i="1"/>
  <c r="H96" i="1" s="1"/>
  <c r="E102" i="1"/>
  <c r="E101" i="1" s="1"/>
  <c r="E100" i="1" s="1"/>
  <c r="H101" i="1"/>
  <c r="H100" i="1" s="1"/>
  <c r="H68" i="1" s="1"/>
  <c r="E16" i="1"/>
  <c r="E15" i="1" s="1"/>
  <c r="E14" i="1" s="1"/>
  <c r="G114" i="3"/>
  <c r="H13" i="2"/>
  <c r="H24" i="2" s="1"/>
  <c r="G72" i="3"/>
  <c r="M110" i="1"/>
  <c r="G13" i="2"/>
  <c r="G24" i="2" s="1"/>
  <c r="F124" i="3"/>
  <c r="F13" i="2"/>
  <c r="F24" i="2" s="1"/>
  <c r="E124" i="3"/>
  <c r="E114" i="3"/>
  <c r="F86" i="3"/>
  <c r="F85" i="3" s="1"/>
  <c r="G86" i="3"/>
  <c r="E86" i="3"/>
  <c r="G124" i="3"/>
  <c r="G113" i="3" s="1"/>
  <c r="D14" i="1"/>
  <c r="D24" i="1"/>
  <c r="N60" i="1"/>
  <c r="O110" i="1"/>
  <c r="D60" i="1"/>
  <c r="D27" i="1" s="1"/>
  <c r="D104" i="1"/>
  <c r="L110" i="1"/>
  <c r="P110" i="1"/>
  <c r="P60" i="1"/>
  <c r="E34" i="1"/>
  <c r="D69" i="1"/>
  <c r="T60" i="1"/>
  <c r="S110" i="1"/>
  <c r="T110" i="1"/>
  <c r="K110" i="1"/>
  <c r="H117" i="1"/>
  <c r="E114" i="1"/>
  <c r="E113" i="1" s="1"/>
  <c r="E117" i="1"/>
  <c r="E88" i="1"/>
  <c r="H64" i="1"/>
  <c r="L60" i="1"/>
  <c r="F60" i="1"/>
  <c r="H55" i="1"/>
  <c r="E55" i="1"/>
  <c r="H50" i="1"/>
  <c r="M28" i="1"/>
  <c r="K28" i="1"/>
  <c r="K27" i="1" s="1"/>
  <c r="O28" i="1"/>
  <c r="N28" i="1"/>
  <c r="P28" i="1"/>
  <c r="L28" i="1"/>
  <c r="L27" i="1" s="1"/>
  <c r="I28" i="1"/>
  <c r="E40" i="1"/>
  <c r="H30" i="1"/>
  <c r="D71" i="1"/>
  <c r="D83" i="1"/>
  <c r="H111" i="1"/>
  <c r="H120" i="1"/>
  <c r="H40" i="1"/>
  <c r="H72" i="1"/>
  <c r="H71" i="1" s="1"/>
  <c r="D110" i="1"/>
  <c r="I110" i="1"/>
  <c r="Q110" i="1"/>
  <c r="J28" i="1"/>
  <c r="D29" i="1"/>
  <c r="D23" i="1" s="1"/>
  <c r="H62" i="1"/>
  <c r="J110" i="1"/>
  <c r="N110" i="1"/>
  <c r="R110" i="1"/>
  <c r="H115" i="1"/>
  <c r="T14" i="1"/>
  <c r="G110" i="1"/>
  <c r="F110" i="1"/>
  <c r="S14" i="1"/>
  <c r="G28" i="1"/>
  <c r="F28" i="1"/>
  <c r="F27" i="1" s="1"/>
  <c r="H34" i="1"/>
  <c r="G62" i="3"/>
  <c r="E62" i="3"/>
  <c r="F33" i="3"/>
  <c r="G33" i="3"/>
  <c r="E33" i="3"/>
  <c r="G9" i="3"/>
  <c r="E9" i="3"/>
  <c r="F9" i="3"/>
  <c r="G29" i="1"/>
  <c r="F113" i="3"/>
  <c r="G85" i="3"/>
  <c r="E85" i="3"/>
  <c r="E104" i="1"/>
  <c r="E50" i="1"/>
  <c r="E64" i="1"/>
  <c r="E60" i="1" s="1"/>
  <c r="T77" i="1" l="1"/>
  <c r="T76" i="1" s="1"/>
  <c r="T75" i="1" s="1"/>
  <c r="S76" i="1"/>
  <c r="S75" i="1" s="1"/>
  <c r="T68" i="1"/>
  <c r="T73" i="1"/>
  <c r="T72" i="1" s="1"/>
  <c r="T71" i="1" s="1"/>
  <c r="S72" i="1"/>
  <c r="S71" i="1" s="1"/>
  <c r="S68" i="1"/>
  <c r="T32" i="1"/>
  <c r="T30" i="1" s="1"/>
  <c r="T28" i="1" s="1"/>
  <c r="T27" i="1" s="1"/>
  <c r="T133" i="1" s="1"/>
  <c r="S30" i="1"/>
  <c r="S28" i="1" s="1"/>
  <c r="S27" i="1" s="1"/>
  <c r="E68" i="1"/>
  <c r="G27" i="1"/>
  <c r="E113" i="3"/>
  <c r="D25" i="1"/>
  <c r="F8" i="3"/>
  <c r="F133" i="3" s="1"/>
  <c r="F141" i="3" s="1"/>
  <c r="F144" i="3" s="1"/>
  <c r="P133" i="1"/>
  <c r="N133" i="1"/>
  <c r="G24" i="1"/>
  <c r="H110" i="1"/>
  <c r="M133" i="1"/>
  <c r="K133" i="1"/>
  <c r="O12" i="1"/>
  <c r="J12" i="1"/>
  <c r="H60" i="1"/>
  <c r="F12" i="1"/>
  <c r="K12" i="1"/>
  <c r="L133" i="1"/>
  <c r="O133" i="1"/>
  <c r="H28" i="1"/>
  <c r="H27" i="1" s="1"/>
  <c r="J133" i="1"/>
  <c r="M12" i="1"/>
  <c r="I12" i="1"/>
  <c r="R133" i="1"/>
  <c r="R12" i="1"/>
  <c r="E28" i="1"/>
  <c r="E27" i="1" s="1"/>
  <c r="E133" i="1" s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L12" i="1"/>
  <c r="S12" i="1" l="1"/>
  <c r="S133" i="1"/>
  <c r="T12" i="1"/>
  <c r="E12" i="1"/>
  <c r="N12" i="1"/>
  <c r="P12" i="1"/>
  <c r="G25" i="1"/>
  <c r="H12" i="1"/>
  <c r="F133" i="1"/>
  <c r="D133" i="1"/>
  <c r="D12" i="1"/>
  <c r="D134" i="1" l="1"/>
  <c r="D135" i="1" s="1"/>
  <c r="H133" i="1"/>
</calcChain>
</file>

<file path=xl/sharedStrings.xml><?xml version="1.0" encoding="utf-8"?>
<sst xmlns="http://schemas.openxmlformats.org/spreadsheetml/2006/main" count="583" uniqueCount="411">
  <si>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</si>
  <si>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</si>
  <si>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</si>
  <si>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</si>
  <si>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</si>
  <si>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</si>
  <si>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</si>
  <si>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</si>
  <si>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</si>
  <si>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</si>
  <si>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</si>
  <si>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</si>
  <si>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</si>
  <si>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</si>
  <si>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</si>
  <si>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</si>
  <si>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</si>
  <si>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</si>
  <si>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</si>
  <si>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</si>
  <si>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</si>
  <si>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</si>
  <si>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</si>
  <si>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</si>
  <si>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</si>
  <si>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</si>
  <si>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</si>
  <si>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</si>
  <si>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</si>
  <si>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</si>
  <si>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</si>
  <si>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</si>
  <si>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</si>
  <si>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</si>
  <si>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</si>
  <si>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</si>
  <si>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</si>
  <si>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</si>
  <si>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</si>
  <si>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</si>
  <si>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</si>
  <si>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</si>
  <si>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</si>
  <si>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</si>
  <si>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</si>
  <si>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</si>
  <si>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</si>
  <si>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</si>
  <si>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</si>
  <si>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</si>
  <si>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</si>
  <si>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</si>
  <si>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</si>
  <si>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</si>
  <si>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</si>
  <si>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</si>
  <si>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</si>
  <si>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</si>
  <si>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</si>
  <si>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</si>
  <si>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</si>
  <si>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</si>
  <si>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</si>
  <si>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</si>
  <si>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</si>
  <si>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</si>
  <si>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</si>
  <si>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</si>
  <si>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</si>
  <si>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</si>
  <si>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</si>
  <si>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</si>
  <si>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</si>
  <si>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</si>
  <si>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</si>
  <si>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</si>
  <si>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</si>
  <si>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</si>
  <si>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</si>
  <si>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</si>
  <si>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</si>
  <si>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</si>
  <si>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</si>
  <si>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</si>
  <si>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</si>
  <si>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</si>
  <si>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</si>
  <si>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</si>
  <si>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</si>
  <si>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</si>
  <si>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</si>
  <si>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</si>
  <si>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</si>
  <si>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</si>
  <si>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</si>
  <si>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</si>
  <si>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</si>
  <si>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</si>
  <si>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</si>
  <si>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</si>
  <si>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</si>
  <si>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</si>
  <si>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</si>
  <si>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</si>
  <si>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</si>
  <si>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</si>
  <si>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</si>
  <si>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</si>
  <si>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</si>
  <si>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</si>
  <si>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</si>
  <si>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</si>
  <si>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</si>
  <si>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</si>
  <si>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</si>
  <si>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</si>
  <si>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</si>
  <si>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</si>
  <si>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</si>
  <si>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</si>
  <si>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</si>
  <si>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</si>
  <si>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</si>
  <si>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</si>
  <si>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</si>
  <si>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</si>
  <si>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</si>
  <si>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</si>
  <si>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</si>
  <si>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</si>
  <si>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</si>
  <si>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</si>
  <si>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</si>
  <si>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</si>
  <si>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</si>
  <si>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</si>
  <si>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</si>
  <si>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</si>
  <si>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</si>
  <si>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</si>
  <si>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</si>
  <si>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</si>
  <si>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</si>
  <si>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</si>
  <si>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</si>
  <si>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</si>
  <si>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</si>
  <si>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</si>
  <si>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</si>
  <si>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</si>
  <si>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</si>
  <si>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</si>
  <si>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</si>
  <si>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</si>
  <si>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</si>
  <si>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</si>
  <si>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</si>
  <si>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</si>
  <si>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</si>
  <si>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</si>
  <si>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</si>
  <si>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</si>
  <si>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</si>
  <si>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</si>
  <si>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</si>
  <si>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</si>
  <si>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</si>
  <si>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</si>
  <si>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</si>
  <si>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</si>
  <si>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</si>
  <si>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</si>
  <si>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</si>
  <si>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</si>
  <si>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</si>
  <si>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</si>
  <si>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</si>
  <si>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</si>
  <si>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</si>
  <si>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</si>
  <si>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</si>
  <si>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</si>
  <si>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</si>
  <si>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</si>
  <si>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</si>
  <si>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</si>
  <si>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</si>
  <si>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</si>
  <si>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</si>
  <si>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</si>
  <si>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</si>
  <si>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</si>
  <si>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</si>
  <si>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</si>
  <si>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</si>
  <si>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</si>
  <si>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</si>
  <si>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</si>
  <si>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</si>
  <si>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</si>
  <si>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</si>
  <si>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</si>
  <si>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</si>
  <si>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</si>
  <si>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2020.
 I   PROJEKCIJA PLANA ZA  2020. I 2021. GODINU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</si>
  <si>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</si>
  <si>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</si>
  <si>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</si>
  <si>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</si>
  <si>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</si>
  <si>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</si>
  <si>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</si>
  <si>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</si>
  <si>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</si>
  <si>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</si>
  <si>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</si>
  <si>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</si>
  <si>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</si>
  <si>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</si>
  <si>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</si>
  <si>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</si>
  <si>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</si>
  <si>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</si>
  <si>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</si>
  <si>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</si>
  <si>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</si>
  <si>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</si>
  <si>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</si>
  <si>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</si>
  <si>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</si>
  <si>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</si>
  <si>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</si>
  <si>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</si>
  <si>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</si>
  <si>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</si>
  <si>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</si>
  <si>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</si>
  <si>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</si>
  <si>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</si>
  <si>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</si>
  <si>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</si>
  <si>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</si>
  <si>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</si>
  <si>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</si>
  <si>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</si>
  <si>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</si>
  <si>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</si>
  <si>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</si>
  <si>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</si>
  <si>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</si>
  <si>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</si>
  <si>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</si>
  <si>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</si>
  <si>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</si>
  <si>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</si>
  <si>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</si>
  <si>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</si>
  <si>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</si>
  <si>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</si>
  <si>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</si>
  <si>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</si>
  <si>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</si>
  <si>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</si>
  <si>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</si>
  <si>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</si>
  <si>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</si>
  <si>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</si>
  <si>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</si>
  <si>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</si>
  <si>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</si>
  <si>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</si>
  <si>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</si>
  <si>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</si>
  <si>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</si>
  <si>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</si>
  <si>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</si>
  <si>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</si>
  <si>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</si>
  <si>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</si>
  <si>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</si>
  <si>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</si>
  <si>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</si>
  <si>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</si>
  <si>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</si>
  <si>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</si>
  <si>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</si>
  <si>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</si>
  <si>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</si>
  <si>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</si>
  <si>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</si>
  <si>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</si>
  <si>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</si>
  <si>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</si>
  <si>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</si>
  <si>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</si>
  <si>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</si>
  <si>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</si>
  <si>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</si>
  <si>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</si>
  <si>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</si>
  <si>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</si>
  <si>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</si>
  <si>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</si>
  <si>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</si>
  <si>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</si>
  <si>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</si>
  <si>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</si>
  <si>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</si>
  <si>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</si>
  <si>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</si>
  <si>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</si>
  <si>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</si>
  <si>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</si>
  <si>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</si>
  <si>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</si>
  <si>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</si>
  <si>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</si>
  <si>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</si>
  <si>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</si>
  <si>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</si>
  <si>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</si>
  <si>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</si>
  <si>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</si>
  <si>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</si>
  <si>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</si>
  <si>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</si>
  <si>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</si>
  <si>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</si>
  <si>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</si>
  <si>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</si>
  <si>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</si>
  <si>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</si>
  <si>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</si>
  <si>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</si>
  <si>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</si>
  <si>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</si>
  <si>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</si>
  <si>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</si>
  <si>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</si>
  <si>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</si>
  <si>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</si>
  <si>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</si>
  <si>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</si>
  <si>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</si>
  <si>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</si>
  <si>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</si>
  <si>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</si>
  <si>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</si>
  <si>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</si>
  <si>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</si>
  <si>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</si>
  <si>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</si>
  <si>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</si>
  <si>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</si>
  <si>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</si>
  <si>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</si>
  <si>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</si>
  <si>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</si>
  <si>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</si>
  <si>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</si>
  <si>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</si>
  <si>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</si>
  <si>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</si>
  <si>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</si>
  <si>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</si>
  <si>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</si>
  <si>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</si>
  <si>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</si>
  <si>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</si>
  <si>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</si>
  <si>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</si>
  <si>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</si>
  <si>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</si>
  <si>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</si>
  <si>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</si>
  <si>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</si>
  <si>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</si>
  <si>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</si>
  <si>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</si>
  <si>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</si>
  <si>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</si>
  <si>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NAZIV USTANOVE_____________________________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</si>
  <si>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</si>
  <si>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</si>
  <si>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</si>
  <si>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</si>
  <si>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</si>
  <si>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</si>
  <si>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</si>
  <si>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</si>
  <si>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</si>
  <si>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</si>
  <si>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</si>
  <si>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</si>
  <si>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</si>
  <si>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</si>
  <si>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</si>
  <si>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Korisnik proračuna:SŠ CENTAR ZA ODGOJ I OBRAZOVANJE,ZAGREB; Zagorska 14</t>
  </si>
  <si>
    <t>Ankica Marić</t>
  </si>
  <si>
    <t>01 36 43 437</t>
  </si>
  <si>
    <t>Kontak osoba:Ankica Marić</t>
  </si>
  <si>
    <t>NAZIV KORISNIKA:SREDNJA ŠKOLA CENTAR ZA ODGOJ I OBRAZOVANJE,Zagreb, Zagorska 14</t>
  </si>
  <si>
    <t>odgoj i obrazovanje učenika u strukovnim  programima za stjecanje niže stručne spreme</t>
  </si>
  <si>
    <t xml:space="preserve">
Srednja škola-Centar za odgoj i obrazovanje, Zagreb, Zagorska 14, srednja je strukovna škola u kojoj se odgaja i obrazuje mladež za stjecanje niže stručne spreme u 14 programa-zanimanja. Imamo i tri skupine učenika po posebnom programu za stjecanje kompetencija u aktivnostima svakodnevnog života uz individualizirani pristup u dobi 17-21. te program produženog stručnog postupka, koji se odvija u pet skupina
</t>
  </si>
  <si>
    <t xml:space="preserve">MISIJA ŠKOLE: razumijevanjem i potporom odgajamo i obrazujemo učenike za život u posebnoj srednjoj školi.
VIZIJA ŠKOLE:
•Zalažemo se za školovanje djece u onim obrazovnim sredinama koje im pružaju maksimalne mogućnosti da se razvijaju i usavršavaju svoje emocionalne, socijalne i kognitivne vještine, znanja i navike i steknu kompetencije koje će im omogućiti kvalitetno uključivanje u društveni život i svijet rada.
•Želimo postati Centar potpore edukacijskoj inkluziji u kojem ćemo pružati potporu učenicima, roditeljima i nastavnicima  za uspješno školovanje učenika s teškoćama u inkluzivnim školama.
MOTO ŠKOLE: Škola koja vraća osmijeh.
</t>
  </si>
  <si>
    <t>Program Srednje škole-Centra za odgoj i obrazovanje, Zagreb financira se iz Državnog proračuna (plaće i naknade za zaposlene), proračuna Grada Zagreba (naknade troškova zaposlenih, rashodi za materijal, rashodi za usluge, ostali nespomenuti rashodi i financijski rashodi).                                                                                                                                      Nastava je organizirana u dvije smjene u B-turnusu i jednoj smjeni u A-turnusu koji se izmjenjuju. Redovna i izborna nastava se izvodi prema nastavnim planovima i programima, koje je donijelo Ministarstvo znanosti, obrazovanja i sporta, Godišnjem planu i programu  rada te Školskom kurikulumu za školsku godinu 2019./2020. U školi se izvode i dva fakultativna predmeta: Domaćinstvo i Vjeronauk, koji se financiraju iz proračuna škole.</t>
  </si>
  <si>
    <t xml:space="preserve">Naša škola je bila domaćin na WorldSkills Croatia Državnom natjecanju za pomoćne cvjećare i Smotre radova učenika s teškoćama. Učenici Matija i Antun su na Smotri osvojili 2. mjesto i srebrne medalje, a Marija i Natalija su u disciplini za pomoćne cvjećare osvojile 3. mjesto i brončane medalje! Nagrada „Profesor Baltazar“  dodijeljena je učenicima naše škole za osvojeno 2. i 3. mjesto kao i njihovim mentoricama dipl. ing. Dijani Matić i prof. Petri Međimorec Grgurić.
Dana 20.11.2018. naša škola je dobila Pohvalu za uspješno provedenu NAJ-AKCIJU 2018. pod nazivom „EKO DŽEMIX“.
Naša škola je posebnim priznanjem nagrađena za već trogodišnju suradnju, promociju i popularizaciju atletike među srednjoškolskom populacijom učenika na Godišnjoj skupštini atletskog kluba AKOSI Agram od 25.listopada 2018.
</t>
  </si>
  <si>
    <t>Posljednjih godina  je izraziti pad novoupisanih učenika, radi sve većeg trenda integracije učenika s teškoćama u redovne škole. Ove školske godine upisali smo 153 učenika što je već petu školsku godinu pad ukupnog broja u odnosu na raniji broj upisivanih učenika. Posebne ustanove poput naše financiraju se na jednak način kao i redovne škole. Obzirom na stalan pad učenika i razrednih odjela, a zbog specifičnosti populacije koja se u srednjim školama obrazuje trebalo bi pokušati razmotriti postojeći način financiranja.  Mnogi programi koji se izvode u našoj školi ne financiraju se uopće ili nedostatno : program produženog stručnog postupka (tek se od ove školske godine sufinancira sa 10 kn po učeniku-što nije dostatno), prehrana u školskoj kuhinji, praktična nastava u školskoj knjigovežnici i ugostiteljskom praktikumu, programi posebnih kompetencija u aktivnostima svakodnevnog života itd. Školske ustanove donose godišnje operativne planove prema planu i programu koje je donijelo Ministarstvo znanosti, obrazovanja i sporta. Također, planovi se odnose na nastavnu, a ne na fiskalnu godinu, a to je uzrok mnogim odstupanjima u izvršenju financijskih planova. U ovoj školskoj godini očekujemo veći broj rashoda uzrokovanih zamjenom dotrajale stolarije, sanacijom stubišta, sanitarnih čvorova. Objekt je star i u lošem stanju, pa nas stalno opterećuju razne hitne intervencije i popravci, koji nisu uvijek refundirani. Nastavit ćemo s nabavom klimatizacijskih uređaja zbog velikih vrućina i stare i nefunkcionalne stolarije.</t>
  </si>
  <si>
    <t xml:space="preserve">Ostvareno je redovno odvijanje nastavnog procesa.  Postotak prolaznosti  u sve tri godine obrazovanja je 94 %.  Prosječna ocjena svih razrednih odjela je 4,00 
Stopa stjecanja kvalifikacije iznosi 95%
Stručno usavršavanje zaposlenika provedeno je prema planu stručnog usavršav
</t>
  </si>
  <si>
    <t xml:space="preserve">
Zakon o odgoju i obrazovanju (NN. br. 87/08., 86/09., 92/10., 105/10., 90/1., 16/12., 86/12./ , 94/13, 152/14, 07./17 i 68./18. ) Zakon o ustanovama, NN. br. 76/93., 29/97., 47/99., 35/08. Zakon o proračunu (NN. br. 87/08. 136/12, 15/15., . ), Pravilnik o proračunskim klasifikacijama (NN.br. 26/10 i 120/13) i  Pravilnik o proračunskom računovodstvu i računskom planu (NN. br. 124/14. i  115/15.) Upute za izradu proračuna lokalne i područne (regionalne) samouprave za razdoblje 2020. - 2022. od 17. rujna 2019..Godišnji plan i program rada za školsku godinu 2019./2020.  Školski kurikulum Srednje škole-Centar za odgoj i obrazovanje za školsku godinu 2019./20.  
</t>
  </si>
  <si>
    <t>SŠ CENTAR ZA ODGOJ I OBRAZOVANJE, ZAGREB, Zagorska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</si>
</sst>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sz val="10"/>
      <color rgb="FF000000"/>
      <name val="MS Sans Serif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55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60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0" fontId="67" fillId="0" borderId="0" xfId="0" applyFont="1"/>
    <xf numFmtId="0" fontId="55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3" fillId="11" borderId="4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3" fillId="0" borderId="40" xfId="0" applyNumberFormat="1" applyFont="1" applyFill="1" applyBorder="1" applyAlignment="1" applyProtection="1"/>
    <xf numFmtId="0" fontId="51" fillId="0" borderId="8" xfId="0" quotePrefix="1" applyFont="1" applyFill="1" applyBorder="1" applyAlignment="1">
      <alignment horizontal="left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2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1" xfId="0" applyNumberFormat="1" applyFont="1" applyFill="1" applyBorder="1" applyAlignment="1">
      <alignment horizontal="left" wrapText="1"/>
    </xf>
    <xf numFmtId="49" fontId="33" fillId="9" borderId="41" xfId="0" applyNumberFormat="1" applyFont="1" applyFill="1" applyBorder="1" applyAlignment="1">
      <alignment horizontal="left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" fontId="12" fillId="5" borderId="61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9" xfId="0" applyNumberFormat="1" applyFont="1" applyFill="1" applyBorder="1" applyAlignment="1" applyProtection="1">
      <alignment vertical="top" wrapText="1"/>
    </xf>
    <xf numFmtId="0" fontId="64" fillId="0" borderId="57" xfId="0" applyNumberFormat="1" applyFont="1" applyFill="1" applyBorder="1" applyAlignment="1" applyProtection="1">
      <alignment vertical="top" wrapText="1"/>
    </xf>
    <xf numFmtId="0" fontId="63" fillId="0" borderId="58" xfId="0" applyNumberFormat="1" applyFont="1" applyFill="1" applyBorder="1" applyAlignment="1" applyProtection="1">
      <alignment vertical="top" wrapText="1"/>
    </xf>
    <xf numFmtId="0" fontId="63" fillId="0" borderId="56" xfId="0" applyNumberFormat="1" applyFont="1" applyFill="1" applyBorder="1" applyAlignment="1" applyProtection="1">
      <alignment vertical="top" wrapText="1"/>
    </xf>
    <xf numFmtId="0" fontId="64" fillId="0" borderId="55" xfId="0" applyNumberFormat="1" applyFont="1" applyFill="1" applyBorder="1" applyAlignment="1" applyProtection="1">
      <alignment vertical="top" wrapText="1"/>
    </xf>
    <xf numFmtId="0" fontId="64" fillId="0" borderId="53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63" fillId="0" borderId="52" xfId="0" applyNumberFormat="1" applyFont="1" applyFill="1" applyBorder="1" applyAlignment="1" applyProtection="1">
      <alignment vertical="top" wrapText="1"/>
    </xf>
    <xf numFmtId="0" fontId="64" fillId="0" borderId="51" xfId="0" applyNumberFormat="1" applyFont="1" applyFill="1" applyBorder="1" applyAlignment="1" applyProtection="1">
      <alignment vertical="top" wrapText="1"/>
    </xf>
    <xf numFmtId="0" fontId="63" fillId="0" borderId="50" xfId="0" applyNumberFormat="1" applyFont="1" applyFill="1" applyBorder="1" applyAlignment="1" applyProtection="1">
      <alignment vertical="top" wrapText="1"/>
    </xf>
  </cellXfs>
  <cellStyles count="9"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" xfId="0" builtinId="0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96" zoomScaleNormal="90" zoomScaleSheetLayoutView="96" workbookViewId="0">
      <selection activeCell="H13" sqref="H13"/>
    </sheetView>
  </sheetViews>
  <sheetFormatPr defaultColWidth="11.42578125" defaultRowHeight="12.75"/>
  <cols>
    <col min="1" max="2" width="4.28515625" style="225" customWidth="1"/>
    <col min="3" max="3" width="5.5703125" style="225" customWidth="1"/>
    <col min="4" max="4" width="5.28515625" style="226" customWidth="1"/>
    <col min="5" max="5" width="44.7109375" style="225" customWidth="1"/>
    <col min="6" max="6" width="15.85546875" style="225" bestFit="1" customWidth="1"/>
    <col min="7" max="7" width="17.28515625" style="225" customWidth="1"/>
    <col min="8" max="8" width="16.7109375" style="225" customWidth="1"/>
    <col min="9" max="9" width="11.42578125" style="225"/>
    <col min="10" max="10" width="16.28515625" style="225" bestFit="1" customWidth="1"/>
    <col min="11" max="11" width="21.7109375" style="225" bestFit="1" customWidth="1"/>
    <col min="12" max="16384" width="11.42578125" style="225"/>
  </cols>
  <sheetData>
    <row r="2" spans="1:10" ht="15">
      <c r="A2" s="361"/>
      <c r="B2" s="361"/>
      <c r="C2" s="361"/>
      <c r="D2" s="361"/>
      <c r="E2" s="361"/>
      <c r="F2" s="361"/>
      <c r="G2" s="361"/>
      <c r="H2" s="361"/>
    </row>
    <row r="3" spans="1:10" ht="48" customHeight="1">
      <c r="A3" s="362" t="s">
        <v>204</v>
      </c>
      <c r="B3" s="362"/>
      <c r="C3" s="362"/>
      <c r="D3" s="362"/>
      <c r="E3" s="362"/>
      <c r="F3" s="362"/>
      <c r="G3" s="362"/>
      <c r="H3" s="362"/>
    </row>
    <row r="4" spans="1:10" s="255" customFormat="1" ht="26.25" customHeight="1">
      <c r="A4" s="362" t="s">
        <v>203</v>
      </c>
      <c r="B4" s="362"/>
      <c r="C4" s="362"/>
      <c r="D4" s="362"/>
      <c r="E4" s="362"/>
      <c r="F4" s="362"/>
      <c r="G4" s="363"/>
      <c r="H4" s="363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195</v>
      </c>
      <c r="G6" s="238" t="s">
        <v>194</v>
      </c>
      <c r="H6" s="238" t="s">
        <v>193</v>
      </c>
      <c r="I6" s="253"/>
    </row>
    <row r="7" spans="1:10" ht="27.75" customHeight="1">
      <c r="A7" s="364" t="s">
        <v>202</v>
      </c>
      <c r="B7" s="365"/>
      <c r="C7" s="365"/>
      <c r="D7" s="365"/>
      <c r="E7" s="366"/>
      <c r="F7" s="237">
        <f>+F8+F9</f>
        <v>8903500</v>
      </c>
      <c r="G7" s="237">
        <f>G8+G9</f>
        <v>8953474</v>
      </c>
      <c r="H7" s="237">
        <f>+H8+H9</f>
        <v>8987198</v>
      </c>
      <c r="I7" s="252"/>
    </row>
    <row r="8" spans="1:10" ht="22.5" customHeight="1">
      <c r="A8" s="367" t="s">
        <v>201</v>
      </c>
      <c r="B8" s="368"/>
      <c r="C8" s="368"/>
      <c r="D8" s="368"/>
      <c r="E8" s="369"/>
      <c r="F8" s="249">
        <v>8903500</v>
      </c>
      <c r="G8" s="249">
        <v>8953474</v>
      </c>
      <c r="H8" s="249">
        <v>8987198</v>
      </c>
    </row>
    <row r="9" spans="1:10" ht="22.5" customHeight="1">
      <c r="A9" s="370" t="s">
        <v>200</v>
      </c>
      <c r="B9" s="369"/>
      <c r="C9" s="369"/>
      <c r="D9" s="369"/>
      <c r="E9" s="369"/>
      <c r="F9" s="249"/>
      <c r="G9" s="249"/>
      <c r="H9" s="249"/>
    </row>
    <row r="10" spans="1:10" ht="22.5" customHeight="1">
      <c r="A10" s="251" t="s">
        <v>199</v>
      </c>
      <c r="B10" s="250"/>
      <c r="C10" s="250"/>
      <c r="D10" s="250"/>
      <c r="E10" s="250"/>
      <c r="F10" s="237">
        <f>+F11+F12</f>
        <v>8903500</v>
      </c>
      <c r="G10" s="237">
        <f>+G11+G12</f>
        <v>8953474</v>
      </c>
      <c r="H10" s="237">
        <f>+H11+H12</f>
        <v>8987198</v>
      </c>
    </row>
    <row r="11" spans="1:10" ht="22.5" customHeight="1">
      <c r="A11" s="371" t="s">
        <v>53</v>
      </c>
      <c r="B11" s="368"/>
      <c r="C11" s="368"/>
      <c r="D11" s="368"/>
      <c r="E11" s="372"/>
      <c r="F11" s="249">
        <v>8643500</v>
      </c>
      <c r="G11" s="249">
        <v>8933018</v>
      </c>
      <c r="H11" s="248">
        <v>8966496</v>
      </c>
      <c r="I11" s="227"/>
      <c r="J11" s="227"/>
    </row>
    <row r="12" spans="1:10" ht="22.5" customHeight="1">
      <c r="A12" s="373" t="s">
        <v>55</v>
      </c>
      <c r="B12" s="369"/>
      <c r="C12" s="369"/>
      <c r="D12" s="369"/>
      <c r="E12" s="369"/>
      <c r="F12" s="234">
        <v>260000</v>
      </c>
      <c r="G12" s="234">
        <v>20456</v>
      </c>
      <c r="H12" s="248">
        <v>20702</v>
      </c>
      <c r="I12" s="227"/>
      <c r="J12" s="227"/>
    </row>
    <row r="13" spans="1:10" ht="22.5" customHeight="1">
      <c r="A13" s="374" t="s">
        <v>198</v>
      </c>
      <c r="B13" s="365"/>
      <c r="C13" s="365"/>
      <c r="D13" s="365"/>
      <c r="E13" s="365"/>
      <c r="F13" s="244">
        <f>+F7-F10</f>
        <v>0</v>
      </c>
      <c r="G13" s="244">
        <f>+G7-G10</f>
        <v>0</v>
      </c>
      <c r="H13" s="244">
        <f>+H7-H10</f>
        <v>0</v>
      </c>
      <c r="J13" s="227"/>
    </row>
    <row r="14" spans="1:10" ht="25.5" customHeight="1">
      <c r="A14" s="362"/>
      <c r="B14" s="375"/>
      <c r="C14" s="375"/>
      <c r="D14" s="375"/>
      <c r="E14" s="375"/>
      <c r="F14" s="376"/>
      <c r="G14" s="376"/>
      <c r="H14" s="376"/>
    </row>
    <row r="15" spans="1:10" ht="27.75" customHeight="1">
      <c r="A15" s="243"/>
      <c r="B15" s="242"/>
      <c r="C15" s="242"/>
      <c r="D15" s="241"/>
      <c r="E15" s="240"/>
      <c r="F15" s="239" t="s">
        <v>195</v>
      </c>
      <c r="G15" s="238" t="s">
        <v>194</v>
      </c>
      <c r="H15" s="238" t="s">
        <v>193</v>
      </c>
      <c r="J15" s="227"/>
    </row>
    <row r="16" spans="1:10" ht="30.75" customHeight="1">
      <c r="A16" s="377" t="s">
        <v>197</v>
      </c>
      <c r="B16" s="378"/>
      <c r="C16" s="378"/>
      <c r="D16" s="378"/>
      <c r="E16" s="379"/>
      <c r="F16" s="247"/>
      <c r="G16" s="247"/>
      <c r="H16" s="246"/>
      <c r="J16" s="227"/>
    </row>
    <row r="17" spans="1:11" ht="34.5" customHeight="1">
      <c r="A17" s="380" t="s">
        <v>196</v>
      </c>
      <c r="B17" s="381"/>
      <c r="C17" s="381"/>
      <c r="D17" s="381"/>
      <c r="E17" s="382"/>
      <c r="F17" s="245"/>
      <c r="G17" s="245"/>
      <c r="H17" s="244"/>
      <c r="J17" s="227"/>
    </row>
    <row r="18" spans="1:11" s="231" customFormat="1" ht="25.5" customHeight="1">
      <c r="A18" s="385"/>
      <c r="B18" s="375"/>
      <c r="C18" s="375"/>
      <c r="D18" s="375"/>
      <c r="E18" s="375"/>
      <c r="F18" s="376"/>
      <c r="G18" s="376"/>
      <c r="H18" s="376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195</v>
      </c>
      <c r="G19" s="238" t="s">
        <v>194</v>
      </c>
      <c r="H19" s="238" t="s">
        <v>193</v>
      </c>
      <c r="J19" s="235"/>
      <c r="K19" s="235"/>
    </row>
    <row r="20" spans="1:11" s="231" customFormat="1" ht="22.5" customHeight="1">
      <c r="A20" s="367" t="s">
        <v>192</v>
      </c>
      <c r="B20" s="368"/>
      <c r="C20" s="368"/>
      <c r="D20" s="368"/>
      <c r="E20" s="368"/>
      <c r="F20" s="234"/>
      <c r="G20" s="234"/>
      <c r="H20" s="234"/>
      <c r="J20" s="235"/>
    </row>
    <row r="21" spans="1:11" s="231" customFormat="1" ht="33.75" customHeight="1">
      <c r="A21" s="367" t="s">
        <v>191</v>
      </c>
      <c r="B21" s="368"/>
      <c r="C21" s="368"/>
      <c r="D21" s="368"/>
      <c r="E21" s="368"/>
      <c r="F21" s="234"/>
      <c r="G21" s="234"/>
      <c r="H21" s="234"/>
    </row>
    <row r="22" spans="1:11" s="231" customFormat="1" ht="22.5" customHeight="1">
      <c r="A22" s="374" t="s">
        <v>190</v>
      </c>
      <c r="B22" s="365"/>
      <c r="C22" s="365"/>
      <c r="D22" s="365"/>
      <c r="E22" s="365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85"/>
      <c r="B23" s="375"/>
      <c r="C23" s="375"/>
      <c r="D23" s="375"/>
      <c r="E23" s="375"/>
      <c r="F23" s="376"/>
      <c r="G23" s="376"/>
      <c r="H23" s="376"/>
    </row>
    <row r="24" spans="1:11" s="231" customFormat="1" ht="22.5" customHeight="1">
      <c r="A24" s="371" t="s">
        <v>189</v>
      </c>
      <c r="B24" s="368"/>
      <c r="C24" s="368"/>
      <c r="D24" s="368"/>
      <c r="E24" s="368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83" t="s">
        <v>188</v>
      </c>
      <c r="B26" s="384"/>
      <c r="C26" s="384"/>
      <c r="D26" s="384"/>
      <c r="E26" s="384"/>
      <c r="F26" s="384"/>
      <c r="G26" s="384"/>
      <c r="H26" s="384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zoomScale="93" zoomScaleNormal="100" zoomScaleSheetLayoutView="93" workbookViewId="0">
      <selection activeCell="B4" sqref="B4:G4"/>
    </sheetView>
  </sheetViews>
  <sheetFormatPr defaultRowHeight="12.75"/>
  <cols>
    <col min="1" max="1" width="3.140625" style="257" customWidth="1"/>
    <col min="2" max="2" width="8.140625" style="256" customWidth="1"/>
    <col min="3" max="3" width="54.28515625" style="256" customWidth="1"/>
    <col min="4" max="4" width="8.85546875" style="256" customWidth="1"/>
    <col min="5" max="6" width="17.28515625" style="256" customWidth="1"/>
    <col min="7" max="7" width="17.5703125" style="256" customWidth="1"/>
    <col min="8" max="8" width="11.7109375" style="256" bestFit="1" customWidth="1"/>
    <col min="9" max="9" width="9.140625" style="256"/>
    <col min="10" max="10" width="12.7109375" style="256" bestFit="1" customWidth="1"/>
    <col min="11" max="16384" width="9.140625" style="256"/>
  </cols>
  <sheetData>
    <row r="1" spans="1:7">
      <c r="B1" s="290"/>
      <c r="C1" s="287"/>
      <c r="D1" s="287"/>
      <c r="E1" s="289"/>
      <c r="F1" s="289"/>
      <c r="G1" s="289" t="s">
        <v>382</v>
      </c>
    </row>
    <row r="2" spans="1:7">
      <c r="B2" s="288" t="s">
        <v>381</v>
      </c>
      <c r="C2" s="287" t="s">
        <v>410</v>
      </c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75">
      <c r="B4" s="390" t="s">
        <v>380</v>
      </c>
      <c r="C4" s="390"/>
      <c r="D4" s="390"/>
      <c r="E4" s="390"/>
      <c r="F4" s="390"/>
      <c r="G4" s="391"/>
    </row>
    <row r="5" spans="1:7" ht="15.75">
      <c r="B5" s="390"/>
      <c r="C5" s="390"/>
      <c r="D5" s="390"/>
      <c r="E5" s="390"/>
      <c r="F5" s="390"/>
      <c r="G5" s="391"/>
    </row>
    <row r="6" spans="1:7" ht="20.45" customHeight="1">
      <c r="B6" s="392" t="s">
        <v>379</v>
      </c>
      <c r="C6" s="393"/>
      <c r="D6" s="393"/>
      <c r="E6" s="393"/>
      <c r="F6" s="393"/>
      <c r="G6" s="393"/>
    </row>
    <row r="7" spans="1:7" ht="38.25">
      <c r="B7" s="284" t="s">
        <v>378</v>
      </c>
      <c r="C7" s="284" t="s">
        <v>377</v>
      </c>
      <c r="D7" s="285" t="s">
        <v>376</v>
      </c>
      <c r="E7" s="284" t="s">
        <v>375</v>
      </c>
      <c r="F7" s="284" t="s">
        <v>374</v>
      </c>
      <c r="G7" s="284" t="s">
        <v>373</v>
      </c>
    </row>
    <row r="8" spans="1:7" ht="24" customHeight="1">
      <c r="B8" s="274">
        <v>6</v>
      </c>
      <c r="C8" s="273" t="s">
        <v>372</v>
      </c>
      <c r="D8" s="273"/>
      <c r="E8" s="263">
        <f>E9+E33+E62+E72+E82+E79</f>
        <v>7725500</v>
      </c>
      <c r="F8" s="263">
        <f>F9+F33+F62+F72+F82+F79</f>
        <v>7748574</v>
      </c>
      <c r="G8" s="263">
        <f>G9+G33+G62+G72+G82+G79</f>
        <v>7767998</v>
      </c>
    </row>
    <row r="9" spans="1:7" ht="24" customHeight="1">
      <c r="A9" s="267" t="s">
        <v>27</v>
      </c>
      <c r="B9" s="274">
        <v>63</v>
      </c>
      <c r="C9" s="273" t="s">
        <v>371</v>
      </c>
      <c r="D9" s="273"/>
      <c r="E9" s="263">
        <f>E10+E13+E18+E21+E24+E27+E30</f>
        <v>7587500</v>
      </c>
      <c r="F9" s="263">
        <f>F10+F13+F18+F21+F24+F27+F30</f>
        <v>7607874</v>
      </c>
      <c r="G9" s="263">
        <f>G10+G13+G18+G21+G24+G27+G30</f>
        <v>7625998</v>
      </c>
    </row>
    <row r="10" spans="1:7" ht="24" customHeight="1">
      <c r="B10" s="266">
        <v>631</v>
      </c>
      <c r="C10" s="271" t="s">
        <v>370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369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368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367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366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365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364</v>
      </c>
      <c r="D16" s="271" t="s">
        <v>362</v>
      </c>
      <c r="E16" s="264"/>
      <c r="F16" s="264"/>
      <c r="G16" s="264"/>
    </row>
    <row r="17" spans="2:7" ht="24" customHeight="1">
      <c r="B17" s="266">
        <v>6324</v>
      </c>
      <c r="C17" s="271" t="s">
        <v>363</v>
      </c>
      <c r="D17" s="271" t="s">
        <v>362</v>
      </c>
      <c r="E17" s="264"/>
      <c r="F17" s="264"/>
      <c r="G17" s="264"/>
    </row>
    <row r="18" spans="2:7" ht="24" customHeight="1">
      <c r="B18" s="266">
        <v>633</v>
      </c>
      <c r="C18" s="271" t="s">
        <v>361</v>
      </c>
      <c r="D18" s="271"/>
      <c r="E18" s="263">
        <f>SUM(E19:E20)</f>
        <v>0</v>
      </c>
      <c r="F18" s="263">
        <f>SUM(F19:F20)</f>
        <v>0</v>
      </c>
      <c r="G18" s="263">
        <f>SUM(G19:G20)</f>
        <v>0</v>
      </c>
    </row>
    <row r="19" spans="2:7" ht="24" customHeight="1">
      <c r="B19" s="266">
        <v>6331</v>
      </c>
      <c r="C19" s="271" t="s">
        <v>360</v>
      </c>
      <c r="D19" s="271" t="s">
        <v>346</v>
      </c>
      <c r="E19" s="264"/>
      <c r="F19" s="264"/>
      <c r="G19" s="264"/>
    </row>
    <row r="20" spans="2:7" ht="24" customHeight="1">
      <c r="B20" s="266">
        <v>6332</v>
      </c>
      <c r="C20" s="271" t="s">
        <v>359</v>
      </c>
      <c r="D20" s="271" t="s">
        <v>346</v>
      </c>
      <c r="E20" s="264"/>
      <c r="F20" s="264"/>
      <c r="G20" s="264"/>
    </row>
    <row r="21" spans="2:7" ht="24" customHeight="1">
      <c r="B21" s="266">
        <v>634</v>
      </c>
      <c r="C21" s="271" t="s">
        <v>358</v>
      </c>
      <c r="D21" s="271"/>
      <c r="E21" s="263">
        <f>SUM(E22:E23)</f>
        <v>0</v>
      </c>
      <c r="F21" s="263">
        <f>SUM(F22:F23)</f>
        <v>0</v>
      </c>
      <c r="G21" s="263">
        <f>SUM(G22:G23)</f>
        <v>0</v>
      </c>
    </row>
    <row r="22" spans="2:7" ht="24" customHeight="1">
      <c r="B22" s="266">
        <v>6341</v>
      </c>
      <c r="C22" s="271" t="s">
        <v>357</v>
      </c>
      <c r="D22" s="271" t="s">
        <v>346</v>
      </c>
      <c r="E22" s="264"/>
      <c r="F22" s="264"/>
      <c r="G22" s="264"/>
    </row>
    <row r="23" spans="2:7" ht="24" customHeight="1">
      <c r="B23" s="266">
        <v>6342</v>
      </c>
      <c r="C23" s="271" t="s">
        <v>356</v>
      </c>
      <c r="D23" s="271" t="s">
        <v>346</v>
      </c>
      <c r="E23" s="264"/>
      <c r="F23" s="264"/>
      <c r="G23" s="264"/>
    </row>
    <row r="24" spans="2:7" ht="24" customHeight="1">
      <c r="B24" s="266">
        <v>635</v>
      </c>
      <c r="C24" s="271" t="s">
        <v>355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354</v>
      </c>
      <c r="D25" s="271" t="s">
        <v>346</v>
      </c>
      <c r="E25" s="264"/>
      <c r="F25" s="264"/>
      <c r="G25" s="264"/>
    </row>
    <row r="26" spans="2:7" ht="24" customHeight="1">
      <c r="B26" s="266">
        <v>6352</v>
      </c>
      <c r="C26" s="271" t="s">
        <v>353</v>
      </c>
      <c r="D26" s="271" t="s">
        <v>346</v>
      </c>
      <c r="E26" s="264"/>
      <c r="F26" s="264"/>
      <c r="G26" s="264"/>
    </row>
    <row r="27" spans="2:7" ht="24" customHeight="1">
      <c r="B27" s="274" t="s">
        <v>352</v>
      </c>
      <c r="C27" s="268" t="s">
        <v>351</v>
      </c>
      <c r="D27" s="268"/>
      <c r="E27" s="263">
        <f>SUM(E28:E29)</f>
        <v>7587500</v>
      </c>
      <c r="F27" s="263">
        <f>SUM(F28:F29)</f>
        <v>7607874</v>
      </c>
      <c r="G27" s="263">
        <f>SUM(G28:G29)</f>
        <v>7625998</v>
      </c>
    </row>
    <row r="28" spans="2:7" ht="24" customHeight="1">
      <c r="B28" s="266" t="s">
        <v>350</v>
      </c>
      <c r="C28" s="271" t="s">
        <v>349</v>
      </c>
      <c r="D28" s="271" t="s">
        <v>346</v>
      </c>
      <c r="E28" s="264">
        <v>7587500</v>
      </c>
      <c r="F28" s="264">
        <v>7607874</v>
      </c>
      <c r="G28" s="264">
        <v>7625998</v>
      </c>
    </row>
    <row r="29" spans="2:7" ht="24" customHeight="1">
      <c r="B29" s="266" t="s">
        <v>348</v>
      </c>
      <c r="C29" s="271" t="s">
        <v>347</v>
      </c>
      <c r="D29" s="271" t="s">
        <v>346</v>
      </c>
      <c r="E29" s="264"/>
      <c r="F29" s="264"/>
      <c r="G29" s="264"/>
    </row>
    <row r="30" spans="2:7" ht="24" customHeight="1">
      <c r="B30" s="266" t="s">
        <v>345</v>
      </c>
      <c r="C30" s="271" t="s">
        <v>344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343</v>
      </c>
      <c r="C31" s="271" t="s">
        <v>342</v>
      </c>
      <c r="D31" s="271" t="s">
        <v>339</v>
      </c>
      <c r="E31" s="264"/>
      <c r="F31" s="264"/>
      <c r="G31" s="264"/>
    </row>
    <row r="32" spans="2:7" ht="24" customHeight="1">
      <c r="B32" s="266" t="s">
        <v>341</v>
      </c>
      <c r="C32" s="271" t="s">
        <v>340</v>
      </c>
      <c r="D32" s="271" t="s">
        <v>339</v>
      </c>
      <c r="E32" s="264"/>
      <c r="F32" s="264"/>
      <c r="G32" s="264"/>
    </row>
    <row r="33" spans="1:7" ht="24" customHeight="1">
      <c r="A33" s="267" t="s">
        <v>28</v>
      </c>
      <c r="B33" s="274">
        <v>64</v>
      </c>
      <c r="C33" s="273" t="s">
        <v>338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337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336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335</v>
      </c>
      <c r="D36" s="271" t="s">
        <v>94</v>
      </c>
      <c r="E36" s="264"/>
      <c r="F36" s="264"/>
      <c r="G36" s="264"/>
    </row>
    <row r="37" spans="1:7" ht="24" customHeight="1">
      <c r="B37" s="266">
        <v>6414</v>
      </c>
      <c r="C37" s="271" t="s">
        <v>334</v>
      </c>
      <c r="D37" s="271" t="s">
        <v>94</v>
      </c>
      <c r="E37" s="264"/>
      <c r="F37" s="264"/>
      <c r="G37" s="264"/>
    </row>
    <row r="38" spans="1:7" ht="24" customHeight="1">
      <c r="B38" s="266">
        <v>6415</v>
      </c>
      <c r="C38" s="271" t="s">
        <v>333</v>
      </c>
      <c r="D38" s="271" t="s">
        <v>94</v>
      </c>
      <c r="E38" s="264"/>
      <c r="F38" s="264"/>
      <c r="G38" s="264"/>
    </row>
    <row r="39" spans="1:7" ht="24" customHeight="1">
      <c r="B39" s="266">
        <v>6416</v>
      </c>
      <c r="C39" s="271" t="s">
        <v>332</v>
      </c>
      <c r="D39" s="271" t="s">
        <v>94</v>
      </c>
      <c r="E39" s="264"/>
      <c r="F39" s="264"/>
      <c r="G39" s="264"/>
    </row>
    <row r="40" spans="1:7" ht="24" customHeight="1">
      <c r="B40" s="266">
        <v>6417</v>
      </c>
      <c r="C40" s="271" t="s">
        <v>331</v>
      </c>
      <c r="D40" s="271" t="s">
        <v>94</v>
      </c>
      <c r="E40" s="264"/>
      <c r="F40" s="264"/>
      <c r="G40" s="264"/>
    </row>
    <row r="41" spans="1:7" ht="24" customHeight="1">
      <c r="B41" s="266">
        <v>6419</v>
      </c>
      <c r="C41" s="271" t="s">
        <v>330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329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328</v>
      </c>
      <c r="D43" s="271" t="s">
        <v>94</v>
      </c>
      <c r="E43" s="264"/>
      <c r="F43" s="264"/>
      <c r="G43" s="264"/>
    </row>
    <row r="44" spans="1:7" ht="24" customHeight="1">
      <c r="B44" s="266">
        <v>6423</v>
      </c>
      <c r="C44" s="271" t="s">
        <v>327</v>
      </c>
      <c r="D44" s="271" t="s">
        <v>279</v>
      </c>
      <c r="E44" s="264"/>
      <c r="F44" s="264"/>
      <c r="G44" s="264"/>
    </row>
    <row r="45" spans="1:7" ht="24" customHeight="1">
      <c r="B45" s="266" t="s">
        <v>326</v>
      </c>
      <c r="C45" s="271" t="s">
        <v>325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324</v>
      </c>
      <c r="D46" s="271" t="s">
        <v>279</v>
      </c>
      <c r="E46" s="264"/>
      <c r="F46" s="264"/>
      <c r="G46" s="264"/>
    </row>
    <row r="47" spans="1:7" ht="24" customHeight="1">
      <c r="B47" s="266">
        <v>643</v>
      </c>
      <c r="C47" s="271" t="s">
        <v>323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322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321</v>
      </c>
      <c r="D49" s="283" t="s">
        <v>94</v>
      </c>
      <c r="E49" s="264"/>
      <c r="F49" s="264"/>
      <c r="G49" s="264"/>
    </row>
    <row r="50" spans="1:7" ht="24" customHeight="1">
      <c r="B50" s="266">
        <v>6433</v>
      </c>
      <c r="C50" s="283" t="s">
        <v>320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319</v>
      </c>
      <c r="D51" s="271" t="s">
        <v>94</v>
      </c>
      <c r="E51" s="264"/>
      <c r="F51" s="264"/>
      <c r="G51" s="264"/>
    </row>
    <row r="52" spans="1:7" ht="24" customHeight="1">
      <c r="B52" s="266">
        <v>6435</v>
      </c>
      <c r="C52" s="283" t="s">
        <v>318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317</v>
      </c>
      <c r="D53" s="283" t="s">
        <v>94</v>
      </c>
      <c r="E53" s="264"/>
      <c r="F53" s="264"/>
      <c r="G53" s="264"/>
    </row>
    <row r="54" spans="1:7" ht="24" customHeight="1">
      <c r="B54" s="266">
        <v>6437</v>
      </c>
      <c r="C54" s="271" t="s">
        <v>316</v>
      </c>
      <c r="D54" s="271"/>
      <c r="E54" s="264"/>
      <c r="F54" s="264"/>
      <c r="G54" s="264"/>
    </row>
    <row r="55" spans="1:7" ht="24" customHeight="1">
      <c r="B55" s="266" t="s">
        <v>315</v>
      </c>
      <c r="C55" s="271" t="s">
        <v>314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313</v>
      </c>
      <c r="C56" s="271" t="s">
        <v>312</v>
      </c>
      <c r="D56" s="271"/>
      <c r="E56" s="264"/>
      <c r="F56" s="264"/>
      <c r="G56" s="264"/>
    </row>
    <row r="57" spans="1:7" ht="24" customHeight="1">
      <c r="B57" s="266" t="s">
        <v>311</v>
      </c>
      <c r="C57" s="271" t="s">
        <v>310</v>
      </c>
      <c r="D57" s="271"/>
      <c r="E57" s="264"/>
      <c r="F57" s="264"/>
      <c r="G57" s="264"/>
    </row>
    <row r="58" spans="1:7" ht="24" customHeight="1">
      <c r="B58" s="266" t="s">
        <v>309</v>
      </c>
      <c r="C58" s="271" t="s">
        <v>308</v>
      </c>
      <c r="D58" s="271"/>
      <c r="E58" s="264"/>
      <c r="F58" s="264"/>
      <c r="G58" s="264"/>
    </row>
    <row r="59" spans="1:7" ht="24" customHeight="1">
      <c r="B59" s="266" t="s">
        <v>307</v>
      </c>
      <c r="C59" s="271" t="s">
        <v>306</v>
      </c>
      <c r="D59" s="271"/>
      <c r="E59" s="264"/>
      <c r="F59" s="264"/>
      <c r="G59" s="264"/>
    </row>
    <row r="60" spans="1:7" ht="24" customHeight="1">
      <c r="B60" s="266" t="s">
        <v>305</v>
      </c>
      <c r="C60" s="271" t="s">
        <v>304</v>
      </c>
      <c r="D60" s="271"/>
      <c r="E60" s="264"/>
      <c r="F60" s="264"/>
      <c r="G60" s="264"/>
    </row>
    <row r="61" spans="1:7" ht="24" customHeight="1">
      <c r="B61" s="266" t="s">
        <v>303</v>
      </c>
      <c r="C61" s="265" t="s">
        <v>302</v>
      </c>
      <c r="D61" s="265"/>
      <c r="E61" s="264"/>
      <c r="F61" s="264"/>
      <c r="G61" s="264"/>
    </row>
    <row r="62" spans="1:7" ht="24" customHeight="1">
      <c r="A62" s="267" t="s">
        <v>29</v>
      </c>
      <c r="B62" s="274">
        <v>65</v>
      </c>
      <c r="C62" s="273" t="s">
        <v>301</v>
      </c>
      <c r="D62" s="273"/>
      <c r="E62" s="263">
        <f>E63+E68</f>
        <v>118000</v>
      </c>
      <c r="F62" s="263">
        <f>F63+F68</f>
        <v>120700</v>
      </c>
      <c r="G62" s="263">
        <f>G63+G68</f>
        <v>122000</v>
      </c>
    </row>
    <row r="63" spans="1:7" ht="24" customHeight="1">
      <c r="B63" s="266">
        <v>651</v>
      </c>
      <c r="C63" s="271" t="s">
        <v>300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299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298</v>
      </c>
      <c r="D65" s="271" t="s">
        <v>94</v>
      </c>
      <c r="E65" s="264"/>
      <c r="F65" s="264"/>
      <c r="G65" s="264"/>
    </row>
    <row r="66" spans="1:7" ht="24" customHeight="1">
      <c r="B66" s="266">
        <v>6513</v>
      </c>
      <c r="C66" s="271" t="s">
        <v>297</v>
      </c>
      <c r="D66" s="271" t="s">
        <v>94</v>
      </c>
      <c r="E66" s="264"/>
      <c r="F66" s="264"/>
      <c r="G66" s="264"/>
    </row>
    <row r="67" spans="1:7" ht="24" customHeight="1">
      <c r="B67" s="266">
        <v>6514</v>
      </c>
      <c r="C67" s="271" t="s">
        <v>296</v>
      </c>
      <c r="D67" s="271" t="s">
        <v>279</v>
      </c>
      <c r="E67" s="264"/>
      <c r="F67" s="264"/>
      <c r="G67" s="264"/>
    </row>
    <row r="68" spans="1:7" ht="24" customHeight="1">
      <c r="B68" s="266">
        <v>652</v>
      </c>
      <c r="C68" s="271" t="s">
        <v>295</v>
      </c>
      <c r="D68" s="271"/>
      <c r="E68" s="263">
        <f>SUM(E69:E71)</f>
        <v>118000</v>
      </c>
      <c r="F68" s="263">
        <f>SUM(F69:F71)</f>
        <v>120700</v>
      </c>
      <c r="G68" s="263">
        <f>SUM(G69:G71)</f>
        <v>122000</v>
      </c>
    </row>
    <row r="69" spans="1:7" ht="24" customHeight="1">
      <c r="B69" s="266">
        <v>6526</v>
      </c>
      <c r="C69" s="271" t="s">
        <v>294</v>
      </c>
      <c r="D69" s="271" t="s">
        <v>94</v>
      </c>
      <c r="E69" s="264">
        <v>118000</v>
      </c>
      <c r="F69" s="264">
        <v>120700</v>
      </c>
      <c r="G69" s="264">
        <v>122000</v>
      </c>
    </row>
    <row r="70" spans="1:7" ht="24" customHeight="1">
      <c r="B70" s="266" t="s">
        <v>293</v>
      </c>
      <c r="C70" s="271" t="s">
        <v>292</v>
      </c>
      <c r="D70" s="271" t="s">
        <v>94</v>
      </c>
      <c r="E70" s="264"/>
      <c r="F70" s="264"/>
      <c r="G70" s="264"/>
    </row>
    <row r="71" spans="1:7" ht="24" customHeight="1">
      <c r="B71" s="266" t="s">
        <v>291</v>
      </c>
      <c r="C71" s="271" t="s">
        <v>290</v>
      </c>
      <c r="D71" s="271"/>
      <c r="E71" s="264"/>
      <c r="F71" s="264"/>
      <c r="G71" s="264"/>
    </row>
    <row r="72" spans="1:7" ht="24" customHeight="1">
      <c r="A72" s="267" t="s">
        <v>30</v>
      </c>
      <c r="B72" s="274">
        <v>66</v>
      </c>
      <c r="C72" s="282" t="s">
        <v>289</v>
      </c>
      <c r="D72" s="282"/>
      <c r="E72" s="263">
        <f>E73+E76</f>
        <v>20000</v>
      </c>
      <c r="F72" s="263">
        <f>F73+F76</f>
        <v>20000</v>
      </c>
      <c r="G72" s="263">
        <f>G73+G76</f>
        <v>20000</v>
      </c>
    </row>
    <row r="73" spans="1:7" ht="24" customHeight="1">
      <c r="B73" s="266">
        <v>661</v>
      </c>
      <c r="C73" s="271" t="s">
        <v>288</v>
      </c>
      <c r="D73" s="271"/>
      <c r="E73" s="263">
        <f>SUM(E74:E75)</f>
        <v>20000</v>
      </c>
      <c r="F73" s="263">
        <f>SUM(F74:F75)</f>
        <v>20000</v>
      </c>
      <c r="G73" s="263">
        <f>SUM(G74:G75)</f>
        <v>20000</v>
      </c>
    </row>
    <row r="74" spans="1:7" ht="24" customHeight="1">
      <c r="B74" s="266">
        <v>6614</v>
      </c>
      <c r="C74" s="271" t="s">
        <v>287</v>
      </c>
      <c r="D74" s="271" t="s">
        <v>39</v>
      </c>
      <c r="E74" s="264">
        <v>20000</v>
      </c>
      <c r="F74" s="264">
        <v>20000</v>
      </c>
      <c r="G74" s="264">
        <v>20000</v>
      </c>
    </row>
    <row r="75" spans="1:7" ht="24" customHeight="1">
      <c r="B75" s="266">
        <v>6615</v>
      </c>
      <c r="C75" s="271" t="s">
        <v>286</v>
      </c>
      <c r="D75" s="271" t="s">
        <v>39</v>
      </c>
      <c r="E75" s="264"/>
      <c r="F75" s="264"/>
      <c r="G75" s="264"/>
    </row>
    <row r="76" spans="1:7" ht="24" customHeight="1">
      <c r="B76" s="266">
        <v>663</v>
      </c>
      <c r="C76" s="265" t="s">
        <v>285</v>
      </c>
      <c r="D76" s="265"/>
      <c r="E76" s="263">
        <f>SUM(E77:E78)</f>
        <v>0</v>
      </c>
      <c r="F76" s="263">
        <f>SUM(F77:F78)</f>
        <v>0</v>
      </c>
      <c r="G76" s="263">
        <f>SUM(G77:G78)</f>
        <v>0</v>
      </c>
    </row>
    <row r="77" spans="1:7" ht="24" customHeight="1">
      <c r="B77" s="266">
        <v>6631</v>
      </c>
      <c r="C77" s="271" t="s">
        <v>153</v>
      </c>
      <c r="D77" s="271" t="s">
        <v>283</v>
      </c>
      <c r="E77" s="264"/>
      <c r="F77" s="264"/>
      <c r="G77" s="264"/>
    </row>
    <row r="78" spans="1:7" ht="24" customHeight="1">
      <c r="B78" s="266">
        <v>6632</v>
      </c>
      <c r="C78" s="265" t="s">
        <v>284</v>
      </c>
      <c r="D78" s="265" t="s">
        <v>283</v>
      </c>
      <c r="E78" s="264"/>
      <c r="F78" s="264"/>
      <c r="G78" s="264"/>
    </row>
    <row r="79" spans="1:7" ht="24" customHeight="1">
      <c r="A79" s="267"/>
      <c r="B79" s="274" t="s">
        <v>219</v>
      </c>
      <c r="C79" s="268" t="s">
        <v>218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31</v>
      </c>
      <c r="B80" s="266" t="s">
        <v>282</v>
      </c>
      <c r="C80" s="265" t="s">
        <v>280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281</v>
      </c>
      <c r="C81" s="265" t="s">
        <v>280</v>
      </c>
      <c r="D81" s="265" t="s">
        <v>279</v>
      </c>
      <c r="E81" s="264"/>
      <c r="F81" s="264"/>
      <c r="G81" s="264"/>
    </row>
    <row r="82" spans="1:7" ht="24" customHeight="1">
      <c r="A82" s="267" t="s">
        <v>32</v>
      </c>
      <c r="B82" s="274">
        <v>68</v>
      </c>
      <c r="C82" s="273" t="s">
        <v>278</v>
      </c>
      <c r="D82" s="273"/>
      <c r="E82" s="263">
        <f t="shared" ref="E82:G83" si="1">E83</f>
        <v>0</v>
      </c>
      <c r="F82" s="263">
        <f t="shared" si="1"/>
        <v>0</v>
      </c>
      <c r="G82" s="263">
        <f t="shared" si="1"/>
        <v>0</v>
      </c>
    </row>
    <row r="83" spans="1:7" ht="24" customHeight="1">
      <c r="B83" s="266">
        <v>683</v>
      </c>
      <c r="C83" s="271" t="s">
        <v>277</v>
      </c>
      <c r="D83" s="271"/>
      <c r="E83" s="263">
        <f t="shared" si="1"/>
        <v>0</v>
      </c>
      <c r="F83" s="263">
        <f t="shared" si="1"/>
        <v>0</v>
      </c>
      <c r="G83" s="263">
        <f t="shared" si="1"/>
        <v>0</v>
      </c>
    </row>
    <row r="84" spans="1:7" ht="24" customHeight="1">
      <c r="B84" s="266">
        <v>6831</v>
      </c>
      <c r="C84" s="271" t="s">
        <v>276</v>
      </c>
      <c r="D84" s="271" t="s">
        <v>94</v>
      </c>
      <c r="E84" s="264"/>
      <c r="F84" s="264"/>
      <c r="G84" s="264"/>
    </row>
    <row r="85" spans="1:7" ht="24" customHeight="1">
      <c r="B85" s="274">
        <v>7</v>
      </c>
      <c r="C85" s="273" t="s">
        <v>275</v>
      </c>
      <c r="D85" s="273"/>
      <c r="E85" s="263">
        <f>E86+E110</f>
        <v>0</v>
      </c>
      <c r="F85" s="263">
        <f>F86+F110</f>
        <v>0</v>
      </c>
      <c r="G85" s="263">
        <f>G86+G110</f>
        <v>0</v>
      </c>
    </row>
    <row r="86" spans="1:7" ht="24" customHeight="1">
      <c r="A86" s="267" t="s">
        <v>274</v>
      </c>
      <c r="B86" s="274">
        <v>72</v>
      </c>
      <c r="C86" s="268" t="s">
        <v>273</v>
      </c>
      <c r="D86" s="268"/>
      <c r="E86" s="263">
        <f>E87+E91+E99+E101+E106</f>
        <v>0</v>
      </c>
      <c r="F86" s="263">
        <f>F87+F91+F99+F101+F106</f>
        <v>0</v>
      </c>
      <c r="G86" s="263">
        <f>G87+G91+G99+G101+G106</f>
        <v>0</v>
      </c>
    </row>
    <row r="87" spans="1:7" ht="24" customHeight="1">
      <c r="B87" s="266">
        <v>721</v>
      </c>
      <c r="C87" s="271" t="s">
        <v>272</v>
      </c>
      <c r="D87" s="271"/>
      <c r="E87" s="263">
        <f>SUM(E88:E90)</f>
        <v>0</v>
      </c>
      <c r="F87" s="263">
        <f>SUM(F88:F90)</f>
        <v>0</v>
      </c>
      <c r="G87" s="263">
        <f>SUM(G88:G90)</f>
        <v>0</v>
      </c>
    </row>
    <row r="88" spans="1:7" ht="24" customHeight="1">
      <c r="B88" s="266">
        <v>7211</v>
      </c>
      <c r="C88" s="271" t="s">
        <v>271</v>
      </c>
      <c r="D88" s="271" t="s">
        <v>94</v>
      </c>
      <c r="E88" s="264"/>
      <c r="F88" s="264"/>
      <c r="G88" s="264"/>
    </row>
    <row r="89" spans="1:7" ht="24" customHeight="1">
      <c r="B89" s="266">
        <v>7212</v>
      </c>
      <c r="C89" s="271" t="s">
        <v>174</v>
      </c>
      <c r="D89" s="271" t="s">
        <v>94</v>
      </c>
      <c r="E89" s="264"/>
      <c r="F89" s="264"/>
      <c r="G89" s="264"/>
    </row>
    <row r="90" spans="1:7" ht="24" customHeight="1">
      <c r="B90" s="266">
        <v>7214</v>
      </c>
      <c r="C90" s="271" t="s">
        <v>270</v>
      </c>
      <c r="D90" s="271" t="s">
        <v>94</v>
      </c>
      <c r="E90" s="264"/>
      <c r="F90" s="264"/>
      <c r="G90" s="264"/>
    </row>
    <row r="91" spans="1:7" ht="24" customHeight="1">
      <c r="B91" s="266">
        <v>722</v>
      </c>
      <c r="C91" s="271" t="s">
        <v>269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144</v>
      </c>
      <c r="D92" s="271" t="s">
        <v>94</v>
      </c>
      <c r="E92" s="264"/>
      <c r="F92" s="264"/>
      <c r="G92" s="264"/>
    </row>
    <row r="93" spans="1:7" ht="24" customHeight="1">
      <c r="B93" s="266">
        <v>7222</v>
      </c>
      <c r="C93" s="271" t="s">
        <v>268</v>
      </c>
      <c r="D93" s="271" t="s">
        <v>94</v>
      </c>
      <c r="E93" s="264"/>
      <c r="F93" s="264"/>
      <c r="G93" s="264"/>
    </row>
    <row r="94" spans="1:7" ht="24" customHeight="1">
      <c r="B94" s="266">
        <v>7223</v>
      </c>
      <c r="C94" s="271" t="s">
        <v>267</v>
      </c>
      <c r="D94" s="271" t="s">
        <v>94</v>
      </c>
      <c r="E94" s="264"/>
      <c r="F94" s="264"/>
      <c r="G94" s="264"/>
    </row>
    <row r="95" spans="1:7" ht="24" customHeight="1">
      <c r="B95" s="266">
        <v>7224</v>
      </c>
      <c r="C95" s="271" t="s">
        <v>266</v>
      </c>
      <c r="D95" s="271" t="s">
        <v>94</v>
      </c>
      <c r="E95" s="264"/>
      <c r="F95" s="264"/>
      <c r="G95" s="264"/>
    </row>
    <row r="96" spans="1:7" ht="24" customHeight="1">
      <c r="B96" s="266">
        <v>7225</v>
      </c>
      <c r="C96" s="271" t="s">
        <v>265</v>
      </c>
      <c r="D96" s="271" t="s">
        <v>94</v>
      </c>
      <c r="E96" s="264"/>
      <c r="F96" s="264"/>
      <c r="G96" s="264"/>
    </row>
    <row r="97" spans="1:7" ht="24" customHeight="1">
      <c r="B97" s="266">
        <v>7226</v>
      </c>
      <c r="C97" s="271" t="s">
        <v>264</v>
      </c>
      <c r="D97" s="271" t="s">
        <v>94</v>
      </c>
      <c r="E97" s="264"/>
      <c r="F97" s="264"/>
      <c r="G97" s="264"/>
    </row>
    <row r="98" spans="1:7" ht="24" customHeight="1">
      <c r="B98" s="266">
        <v>7227</v>
      </c>
      <c r="C98" s="271" t="s">
        <v>146</v>
      </c>
      <c r="D98" s="271" t="s">
        <v>94</v>
      </c>
      <c r="E98" s="264"/>
      <c r="F98" s="264"/>
      <c r="G98" s="264"/>
    </row>
    <row r="99" spans="1:7" ht="24" customHeight="1">
      <c r="B99" s="266">
        <v>723</v>
      </c>
      <c r="C99" s="265" t="s">
        <v>263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178</v>
      </c>
      <c r="D100" s="271" t="s">
        <v>94</v>
      </c>
      <c r="E100" s="264"/>
      <c r="F100" s="264"/>
      <c r="G100" s="264"/>
    </row>
    <row r="101" spans="1:7" ht="24" customHeight="1">
      <c r="B101" s="266">
        <v>724</v>
      </c>
      <c r="C101" s="265" t="s">
        <v>262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261</v>
      </c>
      <c r="D102" s="271" t="s">
        <v>94</v>
      </c>
      <c r="E102" s="264"/>
      <c r="F102" s="264"/>
      <c r="G102" s="264"/>
    </row>
    <row r="103" spans="1:7" ht="24" customHeight="1">
      <c r="B103" s="266">
        <v>7242</v>
      </c>
      <c r="C103" s="271" t="s">
        <v>260</v>
      </c>
      <c r="D103" s="271" t="s">
        <v>94</v>
      </c>
      <c r="E103" s="264"/>
      <c r="F103" s="264"/>
      <c r="G103" s="264"/>
    </row>
    <row r="104" spans="1:7" ht="24" customHeight="1">
      <c r="B104" s="266">
        <v>7243</v>
      </c>
      <c r="C104" s="271" t="s">
        <v>259</v>
      </c>
      <c r="D104" s="271" t="s">
        <v>94</v>
      </c>
      <c r="E104" s="264"/>
      <c r="F104" s="264"/>
      <c r="G104" s="264"/>
    </row>
    <row r="105" spans="1:7" ht="24" customHeight="1">
      <c r="B105" s="266">
        <v>7244</v>
      </c>
      <c r="C105" s="271" t="s">
        <v>258</v>
      </c>
      <c r="D105" s="271" t="s">
        <v>94</v>
      </c>
      <c r="E105" s="264"/>
      <c r="F105" s="264"/>
      <c r="G105" s="264"/>
    </row>
    <row r="106" spans="1:7" ht="24" customHeight="1">
      <c r="B106" s="266">
        <v>726</v>
      </c>
      <c r="C106" s="271" t="s">
        <v>257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256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255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254</v>
      </c>
      <c r="D109" s="271" t="s">
        <v>94</v>
      </c>
      <c r="E109" s="264"/>
      <c r="F109" s="264"/>
      <c r="G109" s="264"/>
    </row>
    <row r="110" spans="1:7" ht="24" customHeight="1">
      <c r="A110" s="267" t="s">
        <v>253</v>
      </c>
      <c r="B110" s="274">
        <v>73</v>
      </c>
      <c r="C110" s="273" t="s">
        <v>252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252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251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250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249</v>
      </c>
      <c r="B114" s="274" t="s">
        <v>222</v>
      </c>
      <c r="C114" s="281" t="s">
        <v>248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247</v>
      </c>
      <c r="C115" s="280" t="s">
        <v>246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245</v>
      </c>
      <c r="C116" s="280" t="s">
        <v>244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243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242</v>
      </c>
      <c r="D118" s="278"/>
      <c r="E118" s="264"/>
      <c r="F118" s="264"/>
      <c r="G118" s="264"/>
      <c r="H118" s="262"/>
    </row>
    <row r="119" spans="1:8" ht="24" customHeight="1">
      <c r="B119" s="266" t="s">
        <v>241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240</v>
      </c>
      <c r="B121" s="277">
        <v>83</v>
      </c>
      <c r="C121" s="276" t="s">
        <v>239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238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237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236</v>
      </c>
      <c r="B124" s="274">
        <v>84</v>
      </c>
      <c r="C124" s="273" t="s">
        <v>235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234</v>
      </c>
      <c r="C125" s="272" t="s">
        <v>233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232</v>
      </c>
      <c r="C126" s="272" t="s">
        <v>231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230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229</v>
      </c>
      <c r="D128" s="271" t="s">
        <v>222</v>
      </c>
      <c r="E128" s="264"/>
      <c r="F128" s="264"/>
      <c r="G128" s="264"/>
    </row>
    <row r="129" spans="1:10" ht="24" customHeight="1">
      <c r="B129" s="266">
        <v>8444</v>
      </c>
      <c r="C129" s="271" t="s">
        <v>228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227</v>
      </c>
      <c r="D130" s="271" t="s">
        <v>222</v>
      </c>
      <c r="E130" s="264"/>
      <c r="F130" s="264"/>
      <c r="G130" s="264"/>
    </row>
    <row r="131" spans="1:10" ht="24" customHeight="1">
      <c r="B131" s="266" t="s">
        <v>226</v>
      </c>
      <c r="C131" s="271" t="s">
        <v>225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224</v>
      </c>
      <c r="C132" s="271" t="s">
        <v>223</v>
      </c>
      <c r="D132" s="271" t="s">
        <v>222</v>
      </c>
      <c r="E132" s="264"/>
      <c r="F132" s="264"/>
      <c r="G132" s="264"/>
    </row>
    <row r="133" spans="1:10" ht="24" customHeight="1">
      <c r="B133" s="394" t="s">
        <v>221</v>
      </c>
      <c r="C133" s="395"/>
      <c r="D133" s="261"/>
      <c r="E133" s="263">
        <f>E113+E85+E8</f>
        <v>7725500</v>
      </c>
      <c r="F133" s="263">
        <f>F113+F85+F8</f>
        <v>7748574</v>
      </c>
      <c r="G133" s="263">
        <f>G113+G85+G8</f>
        <v>7767998</v>
      </c>
      <c r="J133" s="262"/>
    </row>
    <row r="134" spans="1:10" ht="24" customHeight="1">
      <c r="B134" s="270" t="s">
        <v>220</v>
      </c>
      <c r="C134" s="269"/>
      <c r="D134" s="269"/>
      <c r="E134" s="269"/>
      <c r="F134" s="269"/>
      <c r="G134" s="269"/>
    </row>
    <row r="135" spans="1:10" ht="24" customHeight="1">
      <c r="B135" s="266" t="s">
        <v>219</v>
      </c>
      <c r="C135" s="268" t="s">
        <v>218</v>
      </c>
      <c r="D135" s="268"/>
      <c r="E135" s="263">
        <f>SUM(E136)</f>
        <v>1178000</v>
      </c>
      <c r="F135" s="263">
        <f>SUM(F136)</f>
        <v>1204900</v>
      </c>
      <c r="G135" s="263">
        <f>SUM(G136)</f>
        <v>1219200</v>
      </c>
    </row>
    <row r="136" spans="1:10" ht="24" customHeight="1">
      <c r="A136" s="267" t="s">
        <v>26</v>
      </c>
      <c r="B136" s="266" t="s">
        <v>217</v>
      </c>
      <c r="C136" s="265" t="s">
        <v>216</v>
      </c>
      <c r="D136" s="265"/>
      <c r="E136" s="263">
        <f>SUM(E137:E139)</f>
        <v>1178000</v>
      </c>
      <c r="F136" s="263">
        <f>SUM(F137:F139)</f>
        <v>1204900</v>
      </c>
      <c r="G136" s="263">
        <f>SUM(G137:G139)</f>
        <v>1219200</v>
      </c>
    </row>
    <row r="137" spans="1:10" ht="24" customHeight="1">
      <c r="B137" s="266" t="s">
        <v>215</v>
      </c>
      <c r="C137" s="265" t="s">
        <v>214</v>
      </c>
      <c r="D137" s="265" t="s">
        <v>94</v>
      </c>
      <c r="E137" s="264">
        <v>918000</v>
      </c>
      <c r="F137" s="264">
        <v>938900</v>
      </c>
      <c r="G137" s="264">
        <v>950200</v>
      </c>
    </row>
    <row r="138" spans="1:10" ht="24" customHeight="1">
      <c r="B138" s="266" t="s">
        <v>213</v>
      </c>
      <c r="C138" s="265" t="s">
        <v>212</v>
      </c>
      <c r="D138" s="265" t="s">
        <v>94</v>
      </c>
      <c r="E138" s="264">
        <v>260000</v>
      </c>
      <c r="F138" s="264">
        <v>266000</v>
      </c>
      <c r="G138" s="264">
        <v>269000</v>
      </c>
    </row>
    <row r="139" spans="1:10" ht="24" customHeight="1">
      <c r="B139" s="266" t="s">
        <v>211</v>
      </c>
      <c r="C139" s="265" t="s">
        <v>210</v>
      </c>
      <c r="D139" s="265" t="s">
        <v>94</v>
      </c>
      <c r="E139" s="264"/>
      <c r="F139" s="264"/>
      <c r="G139" s="264"/>
    </row>
    <row r="140" spans="1:10" ht="24" customHeight="1">
      <c r="B140" s="394" t="s">
        <v>209</v>
      </c>
      <c r="C140" s="395"/>
      <c r="D140" s="261"/>
      <c r="E140" s="263">
        <f>E135</f>
        <v>1178000</v>
      </c>
      <c r="F140" s="263">
        <f>F135</f>
        <v>1204900</v>
      </c>
      <c r="G140" s="263">
        <f>G135</f>
        <v>1219200</v>
      </c>
      <c r="J140" s="262"/>
    </row>
    <row r="141" spans="1:10" ht="24" customHeight="1">
      <c r="B141" s="394" t="s">
        <v>208</v>
      </c>
      <c r="C141" s="395"/>
      <c r="D141" s="261"/>
      <c r="E141" s="263">
        <f>E133+E140</f>
        <v>8903500</v>
      </c>
      <c r="F141" s="263">
        <f>F133+F140</f>
        <v>8953474</v>
      </c>
      <c r="G141" s="263">
        <f>G133+G140</f>
        <v>8987198</v>
      </c>
      <c r="J141" s="262"/>
    </row>
    <row r="142" spans="1:10" ht="24" customHeight="1">
      <c r="A142" s="386" t="s">
        <v>35</v>
      </c>
      <c r="B142" s="388" t="s">
        <v>207</v>
      </c>
      <c r="C142" s="389"/>
      <c r="D142" s="261"/>
      <c r="E142" s="260"/>
      <c r="F142" s="260"/>
      <c r="G142" s="260"/>
    </row>
    <row r="143" spans="1:10" ht="24" customHeight="1">
      <c r="A143" s="387"/>
      <c r="B143" s="388" t="s">
        <v>206</v>
      </c>
      <c r="C143" s="389"/>
      <c r="D143" s="261"/>
      <c r="E143" s="260"/>
      <c r="F143" s="260"/>
      <c r="G143" s="260"/>
    </row>
    <row r="144" spans="1:10" ht="21" customHeight="1">
      <c r="B144" s="388" t="s">
        <v>205</v>
      </c>
      <c r="C144" s="389"/>
      <c r="D144" s="259"/>
      <c r="E144" s="258">
        <f>E141+E142+E143</f>
        <v>8903500</v>
      </c>
      <c r="F144" s="258">
        <f>F141+F142+F143</f>
        <v>8953474</v>
      </c>
      <c r="G144" s="258">
        <f>G141+G142+G143</f>
        <v>8987198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tabSelected="1" view="pageBreakPreview" zoomScale="85" zoomScaleNormal="85" zoomScaleSheetLayoutView="85" workbookViewId="0">
      <pane xSplit="4" ySplit="13" topLeftCell="E65" activePane="bottomRight" state="frozen"/>
      <selection pane="topRight" activeCell="E1" sqref="E1"/>
      <selection pane="bottomLeft" activeCell="A14" sqref="A14"/>
      <selection pane="bottomRight" activeCell="G78" sqref="G78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24" t="s">
        <v>0</v>
      </c>
      <c r="S1" s="425"/>
      <c r="T1" s="426"/>
    </row>
    <row r="2" spans="1:20" s="9" customFormat="1" ht="21" customHeight="1" thickTop="1">
      <c r="A2" s="427" t="s">
        <v>392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</row>
    <row r="3" spans="1:20" s="17" customFormat="1" ht="20.25" customHeight="1" thickBot="1">
      <c r="A3" s="397" t="s">
        <v>397</v>
      </c>
      <c r="B3" s="397"/>
      <c r="C3" s="397"/>
      <c r="D3" s="397"/>
      <c r="E3" s="397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400</v>
      </c>
      <c r="B4" s="19"/>
      <c r="C4" s="20" t="s">
        <v>398</v>
      </c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 t="s">
        <v>399</v>
      </c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28" t="s">
        <v>5</v>
      </c>
      <c r="B7" s="430" t="s">
        <v>6</v>
      </c>
      <c r="C7" s="432" t="s">
        <v>7</v>
      </c>
      <c r="D7" s="434" t="s">
        <v>8</v>
      </c>
      <c r="E7" s="436" t="s">
        <v>9</v>
      </c>
      <c r="F7" s="438" t="s">
        <v>10</v>
      </c>
      <c r="G7" s="440" t="s">
        <v>11</v>
      </c>
      <c r="H7" s="442" t="s">
        <v>12</v>
      </c>
      <c r="I7" s="416" t="s">
        <v>13</v>
      </c>
      <c r="J7" s="416" t="s">
        <v>14</v>
      </c>
      <c r="K7" s="416" t="s">
        <v>15</v>
      </c>
      <c r="L7" s="416" t="s">
        <v>16</v>
      </c>
      <c r="M7" s="416" t="s">
        <v>17</v>
      </c>
      <c r="N7" s="416" t="s">
        <v>18</v>
      </c>
      <c r="O7" s="416" t="s">
        <v>19</v>
      </c>
      <c r="P7" s="416" t="s">
        <v>20</v>
      </c>
      <c r="Q7" s="420" t="s">
        <v>21</v>
      </c>
      <c r="R7" s="420" t="s">
        <v>22</v>
      </c>
      <c r="S7" s="422" t="s">
        <v>23</v>
      </c>
      <c r="T7" s="422" t="s">
        <v>24</v>
      </c>
    </row>
    <row r="8" spans="1:20" s="29" customFormat="1" ht="129" customHeight="1" thickBot="1">
      <c r="A8" s="429"/>
      <c r="B8" s="431"/>
      <c r="C8" s="433"/>
      <c r="D8" s="435"/>
      <c r="E8" s="437"/>
      <c r="F8" s="439"/>
      <c r="G8" s="441"/>
      <c r="H8" s="443"/>
      <c r="I8" s="417"/>
      <c r="J8" s="417"/>
      <c r="K8" s="417"/>
      <c r="L8" s="417"/>
      <c r="M8" s="417"/>
      <c r="N8" s="417"/>
      <c r="O8" s="417"/>
      <c r="P8" s="417"/>
      <c r="Q8" s="421"/>
      <c r="R8" s="421"/>
      <c r="S8" s="423"/>
      <c r="T8" s="423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05" t="s">
        <v>35</v>
      </c>
      <c r="R9" s="406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8903500</v>
      </c>
      <c r="F12" s="63">
        <f t="shared" si="0"/>
        <v>7587500</v>
      </c>
      <c r="G12" s="63">
        <f t="shared" si="0"/>
        <v>1178000</v>
      </c>
      <c r="H12" s="64">
        <f t="shared" si="0"/>
        <v>138000</v>
      </c>
      <c r="I12" s="64">
        <f t="shared" si="0"/>
        <v>0</v>
      </c>
      <c r="J12" s="64">
        <f t="shared" si="0"/>
        <v>0</v>
      </c>
      <c r="K12" s="64">
        <f t="shared" si="0"/>
        <v>118000</v>
      </c>
      <c r="L12" s="64">
        <f t="shared" si="0"/>
        <v>20000</v>
      </c>
      <c r="M12" s="64">
        <f t="shared" si="0"/>
        <v>0</v>
      </c>
      <c r="N12" s="64">
        <f t="shared" si="0"/>
        <v>0</v>
      </c>
      <c r="O12" s="64">
        <f t="shared" si="0"/>
        <v>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8953474.1999999993</v>
      </c>
      <c r="T12" s="66">
        <f t="shared" si="0"/>
        <v>8987198.7503999993</v>
      </c>
    </row>
    <row r="13" spans="1:20" s="60" customFormat="1" ht="16.5" customHeight="1">
      <c r="A13" s="407"/>
      <c r="B13" s="408"/>
      <c r="C13" s="409"/>
      <c r="D13" s="67"/>
      <c r="E13" s="344"/>
      <c r="F13" s="345"/>
      <c r="G13" s="346"/>
      <c r="H13" s="347"/>
      <c r="I13" s="301"/>
      <c r="J13" s="301"/>
      <c r="K13" s="301"/>
      <c r="L13" s="301"/>
      <c r="M13" s="301"/>
      <c r="N13" s="301"/>
      <c r="O13" s="301"/>
      <c r="P13" s="301"/>
      <c r="Q13" s="348"/>
      <c r="R13" s="348"/>
      <c r="S13" s="346"/>
      <c r="T13" s="346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49">
        <f>E15+E18+E20</f>
        <v>7357000</v>
      </c>
      <c r="F14" s="350">
        <f>F15+F18+F20</f>
        <v>7357000</v>
      </c>
      <c r="G14" s="351"/>
      <c r="H14" s="352"/>
      <c r="I14" s="302"/>
      <c r="J14" s="302"/>
      <c r="K14" s="302"/>
      <c r="L14" s="350">
        <f>L15+L18+L20</f>
        <v>0</v>
      </c>
      <c r="M14" s="302"/>
      <c r="N14" s="302"/>
      <c r="O14" s="302"/>
      <c r="P14" s="302"/>
      <c r="Q14" s="353"/>
      <c r="R14" s="353"/>
      <c r="S14" s="350">
        <f t="shared" ref="S14:T14" si="1">S15+S18+S20</f>
        <v>7371714</v>
      </c>
      <c r="T14" s="350">
        <f t="shared" si="1"/>
        <v>7386457.4279999994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54">
        <f>SUM(E16:E17)</f>
        <v>6122000</v>
      </c>
      <c r="F15" s="355">
        <f>SUM(F16:F17)</f>
        <v>6122000</v>
      </c>
      <c r="G15" s="356"/>
      <c r="H15" s="357"/>
      <c r="I15" s="303"/>
      <c r="J15" s="303"/>
      <c r="K15" s="355">
        <f>SUM(K16:K17)</f>
        <v>0</v>
      </c>
      <c r="L15" s="355">
        <f>SUM(L16:L17)</f>
        <v>0</v>
      </c>
      <c r="M15" s="303"/>
      <c r="N15" s="303"/>
      <c r="O15" s="303"/>
      <c r="P15" s="303"/>
      <c r="Q15" s="358"/>
      <c r="R15" s="358"/>
      <c r="S15" s="355">
        <f>SUM(S16:S17)</f>
        <v>6134244</v>
      </c>
      <c r="T15" s="355">
        <f>SUM(T16:T17)</f>
        <v>6146512.4879999999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6032000</v>
      </c>
      <c r="F16" s="88">
        <v>6032000</v>
      </c>
      <c r="G16" s="90"/>
      <c r="H16" s="359">
        <f t="shared" ref="H16:H21" si="3">SUM(I16:P16)</f>
        <v>0</v>
      </c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>
        <f>SUM(E16*1.002)</f>
        <v>6044064</v>
      </c>
      <c r="T16" s="88">
        <f>SUM(S16*1.002)</f>
        <v>6056152.1279999996</v>
      </c>
    </row>
    <row r="17" spans="1:32" s="84" customFormat="1" ht="15.75" customHeight="1">
      <c r="A17" s="85"/>
      <c r="B17" s="86" t="s">
        <v>395</v>
      </c>
      <c r="C17" s="87" t="s">
        <v>396</v>
      </c>
      <c r="D17" s="88"/>
      <c r="E17" s="89">
        <f>F17+G17+H17+Q17+R17</f>
        <v>90000</v>
      </c>
      <c r="F17" s="88">
        <v>90000</v>
      </c>
      <c r="G17" s="90"/>
      <c r="H17" s="359">
        <f t="shared" si="3"/>
        <v>0</v>
      </c>
      <c r="I17" s="303"/>
      <c r="J17" s="303"/>
      <c r="K17" s="88">
        <v>0</v>
      </c>
      <c r="L17" s="88">
        <v>0</v>
      </c>
      <c r="M17" s="303"/>
      <c r="N17" s="303"/>
      <c r="O17" s="303"/>
      <c r="P17" s="303"/>
      <c r="Q17" s="92"/>
      <c r="R17" s="92"/>
      <c r="S17" s="88">
        <f>SUM(E17*1.002)</f>
        <v>90180</v>
      </c>
      <c r="T17" s="88">
        <f>SUM(S17*1.002)</f>
        <v>90360.36</v>
      </c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4">SUM(D19)</f>
        <v>20000</v>
      </c>
      <c r="E18" s="354">
        <f t="shared" si="4"/>
        <v>190000</v>
      </c>
      <c r="F18" s="355">
        <f>SUM(F19)</f>
        <v>190000</v>
      </c>
      <c r="G18" s="356"/>
      <c r="H18" s="359">
        <f t="shared" si="3"/>
        <v>0</v>
      </c>
      <c r="I18" s="303"/>
      <c r="J18" s="303"/>
      <c r="K18" s="355">
        <f>SUM(K19)</f>
        <v>0</v>
      </c>
      <c r="L18" s="355">
        <f>SUM(L19)</f>
        <v>0</v>
      </c>
      <c r="M18" s="303"/>
      <c r="N18" s="303"/>
      <c r="O18" s="303"/>
      <c r="P18" s="303"/>
      <c r="Q18" s="358"/>
      <c r="R18" s="358"/>
      <c r="S18" s="355">
        <f t="shared" si="4"/>
        <v>190380</v>
      </c>
      <c r="T18" s="355">
        <f t="shared" si="4"/>
        <v>190760.76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190000</v>
      </c>
      <c r="F19" s="88">
        <v>190000</v>
      </c>
      <c r="G19" s="90"/>
      <c r="H19" s="359">
        <f>SUM(I19:P19)</f>
        <v>0</v>
      </c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>
        <f>SUM(E19*1.002)</f>
        <v>190380</v>
      </c>
      <c r="T19" s="88">
        <f>SUM(S19*1.002)</f>
        <v>190760.76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54">
        <f>SUM(E21:E21)</f>
        <v>1045000</v>
      </c>
      <c r="F20" s="355">
        <f>SUM(F21:F21)</f>
        <v>1045000</v>
      </c>
      <c r="G20" s="356"/>
      <c r="H20" s="359">
        <f t="shared" si="3"/>
        <v>0</v>
      </c>
      <c r="I20" s="303"/>
      <c r="J20" s="303"/>
      <c r="K20" s="355">
        <f>SUM(K21:K21)</f>
        <v>0</v>
      </c>
      <c r="L20" s="355">
        <f>SUM(L21:L21)</f>
        <v>0</v>
      </c>
      <c r="M20" s="303"/>
      <c r="N20" s="303"/>
      <c r="O20" s="303"/>
      <c r="P20" s="303"/>
      <c r="Q20" s="358"/>
      <c r="R20" s="358"/>
      <c r="S20" s="355">
        <f>SUM(S21:S21)</f>
        <v>1047090</v>
      </c>
      <c r="T20" s="355">
        <f>SUM(T21:T21)</f>
        <v>1049184.18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1045000</v>
      </c>
      <c r="F21" s="97">
        <v>1045000</v>
      </c>
      <c r="G21" s="98"/>
      <c r="H21" s="359">
        <f t="shared" si="3"/>
        <v>0</v>
      </c>
      <c r="I21" s="303"/>
      <c r="J21" s="303"/>
      <c r="K21" s="97">
        <v>0</v>
      </c>
      <c r="L21" s="97">
        <v>0</v>
      </c>
      <c r="M21" s="303"/>
      <c r="N21" s="303"/>
      <c r="O21" s="303"/>
      <c r="P21" s="303"/>
      <c r="Q21" s="92"/>
      <c r="R21" s="92"/>
      <c r="S21" s="88">
        <f>SUM(E21*1.002)</f>
        <v>1047090</v>
      </c>
      <c r="T21" s="88">
        <f>SUM(S21*1.002)</f>
        <v>1049184.18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918000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918000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10" t="s">
        <v>56</v>
      </c>
      <c r="B27" s="411"/>
      <c r="C27" s="411"/>
      <c r="D27" s="116">
        <f>SUM(D28+D60)</f>
        <v>88633000</v>
      </c>
      <c r="E27" s="304">
        <f>SUM(E28+E60)</f>
        <v>1136500</v>
      </c>
      <c r="F27" s="304">
        <f t="shared" ref="F27:T27" si="5">SUM(F28+F60)</f>
        <v>30500</v>
      </c>
      <c r="G27" s="304">
        <f t="shared" si="5"/>
        <v>968000</v>
      </c>
      <c r="H27" s="304">
        <f t="shared" si="5"/>
        <v>138000</v>
      </c>
      <c r="I27" s="304">
        <f t="shared" si="5"/>
        <v>0</v>
      </c>
      <c r="J27" s="304">
        <f t="shared" si="5"/>
        <v>0</v>
      </c>
      <c r="K27" s="304">
        <f t="shared" si="5"/>
        <v>118000</v>
      </c>
      <c r="L27" s="304">
        <f t="shared" si="5"/>
        <v>20000</v>
      </c>
      <c r="M27" s="304">
        <f t="shared" si="5"/>
        <v>0</v>
      </c>
      <c r="N27" s="304">
        <f t="shared" si="5"/>
        <v>0</v>
      </c>
      <c r="O27" s="304">
        <f t="shared" si="5"/>
        <v>0</v>
      </c>
      <c r="P27" s="304">
        <f t="shared" si="5"/>
        <v>0</v>
      </c>
      <c r="Q27" s="304">
        <f t="shared" si="5"/>
        <v>0</v>
      </c>
      <c r="R27" s="304">
        <f t="shared" si="5"/>
        <v>0</v>
      </c>
      <c r="S27" s="304">
        <f t="shared" si="5"/>
        <v>1162412.2000000002</v>
      </c>
      <c r="T27" s="304">
        <f t="shared" si="5"/>
        <v>1176361.1464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12" t="s">
        <v>57</v>
      </c>
      <c r="B28" s="413"/>
      <c r="C28" s="413"/>
      <c r="D28" s="118">
        <f>SUM(D30+D34+D40+D50+D55)</f>
        <v>72597306</v>
      </c>
      <c r="E28" s="305">
        <f>SUM(E30+E34+E40+E50+E55)</f>
        <v>876500</v>
      </c>
      <c r="F28" s="320">
        <f t="shared" ref="F28:T28" si="6">SUM(F30+F34+F40+F50+F55)</f>
        <v>30500</v>
      </c>
      <c r="G28" s="320">
        <f t="shared" si="6"/>
        <v>708000</v>
      </c>
      <c r="H28" s="305">
        <f t="shared" si="6"/>
        <v>138000</v>
      </c>
      <c r="I28" s="337">
        <f t="shared" si="6"/>
        <v>0</v>
      </c>
      <c r="J28" s="337">
        <f t="shared" si="6"/>
        <v>0</v>
      </c>
      <c r="K28" s="337">
        <f t="shared" si="6"/>
        <v>118000</v>
      </c>
      <c r="L28" s="337">
        <f t="shared" si="6"/>
        <v>20000</v>
      </c>
      <c r="M28" s="337">
        <f t="shared" si="6"/>
        <v>0</v>
      </c>
      <c r="N28" s="337">
        <f t="shared" si="6"/>
        <v>0</v>
      </c>
      <c r="O28" s="337">
        <f t="shared" si="6"/>
        <v>0</v>
      </c>
      <c r="P28" s="337">
        <f t="shared" si="6"/>
        <v>0</v>
      </c>
      <c r="Q28" s="337">
        <f t="shared" si="6"/>
        <v>0</v>
      </c>
      <c r="R28" s="337">
        <f t="shared" si="6"/>
        <v>0</v>
      </c>
      <c r="S28" s="337">
        <f t="shared" si="6"/>
        <v>896484.20000000007</v>
      </c>
      <c r="T28" s="337">
        <f t="shared" si="6"/>
        <v>907242.01039999991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5"/>
      <c r="F29" s="305"/>
      <c r="G29" s="305">
        <f t="shared" ref="G29" si="7">G30+G34+G40+G50+G55</f>
        <v>708000</v>
      </c>
      <c r="H29" s="305"/>
      <c r="I29" s="337"/>
      <c r="J29" s="337"/>
      <c r="K29" s="337"/>
      <c r="L29" s="337"/>
      <c r="M29" s="337"/>
      <c r="N29" s="337"/>
      <c r="O29" s="337"/>
      <c r="P29" s="337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07">
        <f>SUM(E31:E33)</f>
        <v>200000</v>
      </c>
      <c r="F30" s="308">
        <f t="shared" ref="F30:T30" si="8">SUM(F31:F33)</f>
        <v>0</v>
      </c>
      <c r="G30" s="308">
        <f t="shared" si="8"/>
        <v>200000</v>
      </c>
      <c r="H30" s="307">
        <f t="shared" si="8"/>
        <v>0</v>
      </c>
      <c r="I30" s="343">
        <f>SUM(I31:I33)</f>
        <v>0</v>
      </c>
      <c r="J30" s="343">
        <f t="shared" si="8"/>
        <v>0</v>
      </c>
      <c r="K30" s="343">
        <f t="shared" si="8"/>
        <v>0</v>
      </c>
      <c r="L30" s="343">
        <f t="shared" si="8"/>
        <v>0</v>
      </c>
      <c r="M30" s="343">
        <f t="shared" si="8"/>
        <v>0</v>
      </c>
      <c r="N30" s="343">
        <f t="shared" si="8"/>
        <v>0</v>
      </c>
      <c r="O30" s="343">
        <f t="shared" si="8"/>
        <v>0</v>
      </c>
      <c r="P30" s="343">
        <f t="shared" si="8"/>
        <v>0</v>
      </c>
      <c r="Q30" s="308">
        <f t="shared" si="8"/>
        <v>0</v>
      </c>
      <c r="R30" s="308">
        <f t="shared" si="8"/>
        <v>0</v>
      </c>
      <c r="S30" s="308">
        <f t="shared" si="8"/>
        <v>204560</v>
      </c>
      <c r="T30" s="308">
        <f t="shared" si="8"/>
        <v>207014.72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0">
        <f>F31+G31+H31+Q31+R31</f>
        <v>25000</v>
      </c>
      <c r="F31" s="311"/>
      <c r="G31" s="311">
        <v>25000</v>
      </c>
      <c r="H31" s="310">
        <f>SUM(I31:P31)</f>
        <v>0</v>
      </c>
      <c r="I31" s="312"/>
      <c r="J31" s="312"/>
      <c r="K31" s="312"/>
      <c r="L31" s="312"/>
      <c r="M31" s="312"/>
      <c r="N31" s="312"/>
      <c r="O31" s="312"/>
      <c r="P31" s="312"/>
      <c r="Q31" s="313"/>
      <c r="R31" s="313"/>
      <c r="S31" s="311">
        <f>SUM(E31*1.0228)</f>
        <v>25570</v>
      </c>
      <c r="T31" s="311">
        <f>SUM(S31*1.012)</f>
        <v>25876.84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0">
        <f>F32+G32+H32+Q32+R32</f>
        <v>165000</v>
      </c>
      <c r="F32" s="311"/>
      <c r="G32" s="311">
        <v>165000</v>
      </c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>
        <f>SUM(E32*1.0228)</f>
        <v>168762</v>
      </c>
      <c r="T32" s="311">
        <f>SUM(S32*1.012)</f>
        <v>170787.144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0">
        <f>F33+G33+H33+Q33+R33</f>
        <v>10000</v>
      </c>
      <c r="F33" s="311"/>
      <c r="G33" s="311">
        <v>10000</v>
      </c>
      <c r="H33" s="310">
        <f>SUM(I33:P33)</f>
        <v>0</v>
      </c>
      <c r="I33" s="312"/>
      <c r="J33" s="312"/>
      <c r="K33" s="312"/>
      <c r="L33" s="312"/>
      <c r="M33" s="312"/>
      <c r="N33" s="312"/>
      <c r="O33" s="312"/>
      <c r="P33" s="312"/>
      <c r="Q33" s="313"/>
      <c r="R33" s="313"/>
      <c r="S33" s="311">
        <f>SUM(E33*1.0228)</f>
        <v>10228</v>
      </c>
      <c r="T33" s="311">
        <f>SUM(S33*1.012)</f>
        <v>10350.736000000001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07">
        <f>SUM(E35:E39)</f>
        <v>416000</v>
      </c>
      <c r="F34" s="308">
        <f t="shared" ref="F34:T34" si="9">SUM(F35:F39)</f>
        <v>17000</v>
      </c>
      <c r="G34" s="308">
        <f>SUM(G35:G39)</f>
        <v>264000</v>
      </c>
      <c r="H34" s="307">
        <f t="shared" si="9"/>
        <v>135000</v>
      </c>
      <c r="I34" s="309">
        <f t="shared" si="9"/>
        <v>0</v>
      </c>
      <c r="J34" s="309">
        <f t="shared" si="9"/>
        <v>0</v>
      </c>
      <c r="K34" s="309">
        <f t="shared" si="9"/>
        <v>115000</v>
      </c>
      <c r="L34" s="309">
        <f t="shared" si="9"/>
        <v>20000</v>
      </c>
      <c r="M34" s="309">
        <f t="shared" si="9"/>
        <v>0</v>
      </c>
      <c r="N34" s="309">
        <f t="shared" si="9"/>
        <v>0</v>
      </c>
      <c r="O34" s="309">
        <f t="shared" si="9"/>
        <v>0</v>
      </c>
      <c r="P34" s="309">
        <f t="shared" si="9"/>
        <v>0</v>
      </c>
      <c r="Q34" s="308">
        <f t="shared" si="9"/>
        <v>0</v>
      </c>
      <c r="R34" s="308">
        <f t="shared" si="9"/>
        <v>0</v>
      </c>
      <c r="S34" s="308">
        <f t="shared" si="9"/>
        <v>425484.79999999999</v>
      </c>
      <c r="T34" s="308">
        <f t="shared" si="9"/>
        <v>430590.6176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0">
        <f t="shared" ref="E35:E39" si="10">F35+G35+H35+Q35+R35</f>
        <v>53000</v>
      </c>
      <c r="F35" s="311">
        <v>17000</v>
      </c>
      <c r="G35" s="311">
        <v>16000</v>
      </c>
      <c r="H35" s="310">
        <f>SUM(I35:P35)</f>
        <v>20000</v>
      </c>
      <c r="I35" s="338"/>
      <c r="J35" s="338"/>
      <c r="K35" s="338">
        <v>20000</v>
      </c>
      <c r="L35" s="338"/>
      <c r="M35" s="338"/>
      <c r="N35" s="338"/>
      <c r="O35" s="338"/>
      <c r="P35" s="338"/>
      <c r="Q35" s="314"/>
      <c r="R35" s="313"/>
      <c r="S35" s="311">
        <f>SUM(E35*1.0228)</f>
        <v>54208.399999999994</v>
      </c>
      <c r="T35" s="311">
        <f>SUM(S35*1.012)</f>
        <v>54858.900799999996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0">
        <f t="shared" si="10"/>
        <v>178000</v>
      </c>
      <c r="F36" s="311"/>
      <c r="G36" s="311">
        <v>63000</v>
      </c>
      <c r="H36" s="310">
        <f>SUM(I36:P36)</f>
        <v>115000</v>
      </c>
      <c r="I36" s="338"/>
      <c r="J36" s="338"/>
      <c r="K36" s="338">
        <v>95000</v>
      </c>
      <c r="L36" s="338">
        <v>20000</v>
      </c>
      <c r="M36" s="338"/>
      <c r="N36" s="338"/>
      <c r="O36" s="338"/>
      <c r="P36" s="338"/>
      <c r="Q36" s="314"/>
      <c r="R36" s="313"/>
      <c r="S36" s="311">
        <f>SUM(E36*1.0228)</f>
        <v>182058.4</v>
      </c>
      <c r="T36" s="311">
        <f>SUM(S36*1.012)</f>
        <v>184243.10079999999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0">
        <f t="shared" si="10"/>
        <v>140000</v>
      </c>
      <c r="F37" s="311"/>
      <c r="G37" s="311">
        <v>140000</v>
      </c>
      <c r="H37" s="310">
        <f t="shared" ref="H37:H39" si="11">SUM(I37:P37)</f>
        <v>0</v>
      </c>
      <c r="I37" s="338"/>
      <c r="J37" s="338"/>
      <c r="K37" s="338"/>
      <c r="L37" s="338"/>
      <c r="M37" s="338"/>
      <c r="N37" s="338"/>
      <c r="O37" s="338"/>
      <c r="P37" s="338"/>
      <c r="Q37" s="314"/>
      <c r="R37" s="313"/>
      <c r="S37" s="311">
        <f>SUM(E37*1.0228)</f>
        <v>143192</v>
      </c>
      <c r="T37" s="311">
        <f>SUM(S37*1.012)</f>
        <v>144910.304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0">
        <f t="shared" si="10"/>
        <v>25000</v>
      </c>
      <c r="F38" s="311"/>
      <c r="G38" s="311">
        <v>25000</v>
      </c>
      <c r="H38" s="310">
        <f t="shared" si="11"/>
        <v>0</v>
      </c>
      <c r="I38" s="338"/>
      <c r="J38" s="338"/>
      <c r="K38" s="338"/>
      <c r="L38" s="338"/>
      <c r="M38" s="338"/>
      <c r="N38" s="338"/>
      <c r="O38" s="338"/>
      <c r="P38" s="338"/>
      <c r="Q38" s="314"/>
      <c r="R38" s="313"/>
      <c r="S38" s="311">
        <f>SUM(E38*1.0228)</f>
        <v>25570</v>
      </c>
      <c r="T38" s="311">
        <f>SUM(S38*1.012)</f>
        <v>25876.84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0">
        <f t="shared" si="10"/>
        <v>20000</v>
      </c>
      <c r="F39" s="311"/>
      <c r="G39" s="311">
        <v>20000</v>
      </c>
      <c r="H39" s="310">
        <f t="shared" si="11"/>
        <v>0</v>
      </c>
      <c r="I39" s="338"/>
      <c r="J39" s="338"/>
      <c r="K39" s="338"/>
      <c r="L39" s="338"/>
      <c r="M39" s="338"/>
      <c r="N39" s="338"/>
      <c r="O39" s="338"/>
      <c r="P39" s="338"/>
      <c r="Q39" s="314"/>
      <c r="R39" s="313"/>
      <c r="S39" s="311">
        <f>SUM(E39*1.0228)</f>
        <v>20456</v>
      </c>
      <c r="T39" s="311">
        <f>SUM(S39*1.012)</f>
        <v>20701.472000000002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07">
        <f t="shared" ref="E40:T40" si="12">SUM(E41:E49)</f>
        <v>221000</v>
      </c>
      <c r="F40" s="308">
        <f>SUM(F41:F49)</f>
        <v>0</v>
      </c>
      <c r="G40" s="308">
        <f t="shared" si="12"/>
        <v>221000</v>
      </c>
      <c r="H40" s="307">
        <f t="shared" si="12"/>
        <v>0</v>
      </c>
      <c r="I40" s="309">
        <f t="shared" si="12"/>
        <v>0</v>
      </c>
      <c r="J40" s="309">
        <f t="shared" si="12"/>
        <v>0</v>
      </c>
      <c r="K40" s="309">
        <f t="shared" si="12"/>
        <v>0</v>
      </c>
      <c r="L40" s="309">
        <f t="shared" si="12"/>
        <v>0</v>
      </c>
      <c r="M40" s="309">
        <f t="shared" si="12"/>
        <v>0</v>
      </c>
      <c r="N40" s="309">
        <f t="shared" si="12"/>
        <v>0</v>
      </c>
      <c r="O40" s="309">
        <f t="shared" si="12"/>
        <v>0</v>
      </c>
      <c r="P40" s="309">
        <f t="shared" si="12"/>
        <v>0</v>
      </c>
      <c r="Q40" s="308">
        <f t="shared" si="12"/>
        <v>0</v>
      </c>
      <c r="R40" s="308">
        <f t="shared" si="12"/>
        <v>0</v>
      </c>
      <c r="S40" s="308">
        <f t="shared" si="12"/>
        <v>226038.8</v>
      </c>
      <c r="T40" s="308">
        <f t="shared" si="12"/>
        <v>228751.26559999996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0">
        <f t="shared" ref="E41:E49" si="13">F41+G41+H41+Q41+R41</f>
        <v>33000</v>
      </c>
      <c r="F41" s="311"/>
      <c r="G41" s="311">
        <v>33000</v>
      </c>
      <c r="H41" s="310">
        <f t="shared" ref="H41:H49" si="14">SUM(I41:P41)</f>
        <v>0</v>
      </c>
      <c r="I41" s="338"/>
      <c r="J41" s="338"/>
      <c r="K41" s="338"/>
      <c r="L41" s="338"/>
      <c r="M41" s="338"/>
      <c r="N41" s="338"/>
      <c r="O41" s="338"/>
      <c r="P41" s="338"/>
      <c r="Q41" s="314"/>
      <c r="R41" s="314"/>
      <c r="S41" s="311">
        <f t="shared" ref="S41:S49" si="15">SUM(E41*1.0228)</f>
        <v>33752.399999999994</v>
      </c>
      <c r="T41" s="311">
        <f t="shared" ref="T41:T49" si="16">SUM(S41*1.012)</f>
        <v>34157.428799999994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0">
        <f t="shared" si="13"/>
        <v>100000</v>
      </c>
      <c r="F42" s="311"/>
      <c r="G42" s="311">
        <v>100000</v>
      </c>
      <c r="H42" s="310">
        <f t="shared" si="14"/>
        <v>0</v>
      </c>
      <c r="I42" s="338"/>
      <c r="J42" s="338"/>
      <c r="K42" s="338"/>
      <c r="L42" s="338"/>
      <c r="M42" s="338"/>
      <c r="N42" s="338"/>
      <c r="O42" s="338"/>
      <c r="P42" s="338"/>
      <c r="Q42" s="314"/>
      <c r="R42" s="314"/>
      <c r="S42" s="311">
        <f t="shared" si="15"/>
        <v>102280</v>
      </c>
      <c r="T42" s="311">
        <f t="shared" si="16"/>
        <v>103507.36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0">
        <f t="shared" si="13"/>
        <v>5000</v>
      </c>
      <c r="F43" s="311"/>
      <c r="G43" s="311">
        <v>5000</v>
      </c>
      <c r="H43" s="310">
        <f t="shared" si="14"/>
        <v>0</v>
      </c>
      <c r="I43" s="338"/>
      <c r="J43" s="338"/>
      <c r="K43" s="338"/>
      <c r="L43" s="338"/>
      <c r="M43" s="338"/>
      <c r="N43" s="338"/>
      <c r="O43" s="338"/>
      <c r="P43" s="338"/>
      <c r="Q43" s="314"/>
      <c r="R43" s="314"/>
      <c r="S43" s="311">
        <f t="shared" si="15"/>
        <v>5114</v>
      </c>
      <c r="T43" s="311">
        <f t="shared" si="16"/>
        <v>5175.3680000000004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0">
        <f t="shared" si="13"/>
        <v>27000</v>
      </c>
      <c r="F44" s="311"/>
      <c r="G44" s="311">
        <v>27000</v>
      </c>
      <c r="H44" s="310">
        <f t="shared" si="14"/>
        <v>0</v>
      </c>
      <c r="I44" s="338"/>
      <c r="J44" s="338"/>
      <c r="K44" s="338"/>
      <c r="L44" s="338"/>
      <c r="M44" s="338"/>
      <c r="N44" s="338"/>
      <c r="O44" s="338"/>
      <c r="P44" s="338"/>
      <c r="Q44" s="314"/>
      <c r="R44" s="314"/>
      <c r="S44" s="311">
        <f t="shared" si="15"/>
        <v>27615.599999999999</v>
      </c>
      <c r="T44" s="311">
        <f t="shared" si="16"/>
        <v>27946.9872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0">
        <f t="shared" si="13"/>
        <v>0</v>
      </c>
      <c r="F45" s="311"/>
      <c r="G45" s="311"/>
      <c r="H45" s="310">
        <f t="shared" si="14"/>
        <v>0</v>
      </c>
      <c r="I45" s="338"/>
      <c r="J45" s="338"/>
      <c r="K45" s="338"/>
      <c r="L45" s="338"/>
      <c r="M45" s="338"/>
      <c r="N45" s="338"/>
      <c r="O45" s="338"/>
      <c r="P45" s="338"/>
      <c r="Q45" s="314"/>
      <c r="R45" s="314"/>
      <c r="S45" s="311">
        <f t="shared" si="15"/>
        <v>0</v>
      </c>
      <c r="T45" s="311">
        <f t="shared" si="16"/>
        <v>0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0">
        <f t="shared" si="13"/>
        <v>13000</v>
      </c>
      <c r="F46" s="311"/>
      <c r="G46" s="311">
        <v>13000</v>
      </c>
      <c r="H46" s="310">
        <f t="shared" si="14"/>
        <v>0</v>
      </c>
      <c r="I46" s="338"/>
      <c r="J46" s="338"/>
      <c r="K46" s="338"/>
      <c r="L46" s="338"/>
      <c r="M46" s="338"/>
      <c r="N46" s="338"/>
      <c r="O46" s="338"/>
      <c r="P46" s="338"/>
      <c r="Q46" s="314"/>
      <c r="R46" s="314"/>
      <c r="S46" s="311">
        <f t="shared" si="15"/>
        <v>13296.4</v>
      </c>
      <c r="T46" s="311">
        <f t="shared" si="16"/>
        <v>13455.9568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0">
        <f t="shared" si="13"/>
        <v>3000</v>
      </c>
      <c r="F47" s="311"/>
      <c r="G47" s="311">
        <v>3000</v>
      </c>
      <c r="H47" s="310">
        <f t="shared" si="14"/>
        <v>0</v>
      </c>
      <c r="I47" s="338"/>
      <c r="J47" s="338"/>
      <c r="K47" s="338"/>
      <c r="L47" s="338"/>
      <c r="M47" s="338"/>
      <c r="N47" s="338"/>
      <c r="O47" s="338"/>
      <c r="P47" s="338"/>
      <c r="Q47" s="314"/>
      <c r="R47" s="314"/>
      <c r="S47" s="311">
        <f t="shared" si="15"/>
        <v>3068.3999999999996</v>
      </c>
      <c r="T47" s="311">
        <f t="shared" si="16"/>
        <v>3105.2207999999996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0">
        <f t="shared" si="13"/>
        <v>25000</v>
      </c>
      <c r="F48" s="311"/>
      <c r="G48" s="311">
        <v>25000</v>
      </c>
      <c r="H48" s="310">
        <f t="shared" si="14"/>
        <v>0</v>
      </c>
      <c r="I48" s="338"/>
      <c r="J48" s="338"/>
      <c r="K48" s="338"/>
      <c r="L48" s="338"/>
      <c r="M48" s="338"/>
      <c r="N48" s="338"/>
      <c r="O48" s="338"/>
      <c r="P48" s="338"/>
      <c r="Q48" s="314"/>
      <c r="R48" s="314"/>
      <c r="S48" s="311">
        <f t="shared" si="15"/>
        <v>25570</v>
      </c>
      <c r="T48" s="311">
        <f t="shared" si="16"/>
        <v>25876.84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0">
        <f t="shared" si="13"/>
        <v>15000</v>
      </c>
      <c r="F49" s="311"/>
      <c r="G49" s="311">
        <v>15000</v>
      </c>
      <c r="H49" s="310">
        <f t="shared" si="14"/>
        <v>0</v>
      </c>
      <c r="I49" s="338"/>
      <c r="J49" s="338"/>
      <c r="K49" s="338"/>
      <c r="L49" s="338"/>
      <c r="M49" s="338"/>
      <c r="N49" s="338"/>
      <c r="O49" s="338"/>
      <c r="P49" s="338"/>
      <c r="Q49" s="314"/>
      <c r="R49" s="314"/>
      <c r="S49" s="311">
        <f t="shared" si="15"/>
        <v>15341.999999999998</v>
      </c>
      <c r="T49" s="311">
        <f t="shared" si="16"/>
        <v>15526.103999999998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07">
        <f t="shared" ref="E50:T50" si="17">SUM(E51:E54)</f>
        <v>35500</v>
      </c>
      <c r="F50" s="308">
        <f t="shared" si="17"/>
        <v>13500</v>
      </c>
      <c r="G50" s="308">
        <f t="shared" si="17"/>
        <v>19000</v>
      </c>
      <c r="H50" s="307">
        <f t="shared" si="17"/>
        <v>3000</v>
      </c>
      <c r="I50" s="309">
        <f t="shared" si="17"/>
        <v>0</v>
      </c>
      <c r="J50" s="309">
        <f t="shared" si="17"/>
        <v>0</v>
      </c>
      <c r="K50" s="309">
        <f t="shared" si="17"/>
        <v>3000</v>
      </c>
      <c r="L50" s="309">
        <f t="shared" si="17"/>
        <v>0</v>
      </c>
      <c r="M50" s="309">
        <f t="shared" si="17"/>
        <v>0</v>
      </c>
      <c r="N50" s="309">
        <f t="shared" si="17"/>
        <v>0</v>
      </c>
      <c r="O50" s="309">
        <f t="shared" si="17"/>
        <v>0</v>
      </c>
      <c r="P50" s="309">
        <f t="shared" si="17"/>
        <v>0</v>
      </c>
      <c r="Q50" s="308">
        <f t="shared" si="17"/>
        <v>0</v>
      </c>
      <c r="R50" s="308">
        <f t="shared" si="17"/>
        <v>0</v>
      </c>
      <c r="S50" s="308">
        <f t="shared" si="17"/>
        <v>36309.4</v>
      </c>
      <c r="T50" s="308">
        <f t="shared" si="17"/>
        <v>36745.112800000003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0">
        <f t="shared" ref="E51:E54" si="18">F51+G51+H51+Q51+R51</f>
        <v>13000</v>
      </c>
      <c r="F51" s="311"/>
      <c r="G51" s="311">
        <v>10000</v>
      </c>
      <c r="H51" s="310">
        <f t="shared" ref="H51:H54" si="19">SUM(I51:P51)</f>
        <v>3000</v>
      </c>
      <c r="I51" s="338"/>
      <c r="J51" s="338"/>
      <c r="K51" s="338">
        <v>3000</v>
      </c>
      <c r="L51" s="338"/>
      <c r="M51" s="338"/>
      <c r="N51" s="338"/>
      <c r="O51" s="338"/>
      <c r="P51" s="338"/>
      <c r="Q51" s="314"/>
      <c r="R51" s="314"/>
      <c r="S51" s="311">
        <f>SUM(E51*1.0228)</f>
        <v>13296.4</v>
      </c>
      <c r="T51" s="311">
        <f>SUM(S51*1.012)</f>
        <v>13455.9568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0">
        <f t="shared" si="18"/>
        <v>0</v>
      </c>
      <c r="F52" s="311"/>
      <c r="G52" s="311"/>
      <c r="H52" s="310">
        <f t="shared" si="19"/>
        <v>0</v>
      </c>
      <c r="I52" s="338"/>
      <c r="J52" s="338"/>
      <c r="K52" s="338"/>
      <c r="L52" s="338"/>
      <c r="M52" s="338"/>
      <c r="N52" s="338"/>
      <c r="O52" s="338"/>
      <c r="P52" s="338"/>
      <c r="Q52" s="314"/>
      <c r="R52" s="314"/>
      <c r="S52" s="311">
        <f>SUM(E52*1.0228)</f>
        <v>0</v>
      </c>
      <c r="T52" s="311">
        <f>SUM(S52*1.012)</f>
        <v>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0">
        <f t="shared" si="18"/>
        <v>0</v>
      </c>
      <c r="F53" s="311"/>
      <c r="G53" s="311"/>
      <c r="H53" s="310">
        <f t="shared" si="19"/>
        <v>0</v>
      </c>
      <c r="I53" s="338"/>
      <c r="J53" s="338"/>
      <c r="K53" s="338"/>
      <c r="L53" s="338"/>
      <c r="M53" s="338"/>
      <c r="N53" s="338"/>
      <c r="O53" s="338"/>
      <c r="P53" s="338"/>
      <c r="Q53" s="314"/>
      <c r="R53" s="314"/>
      <c r="S53" s="311">
        <f>SUM(E53*1.0228)</f>
        <v>0</v>
      </c>
      <c r="T53" s="311">
        <f>SUM(S53*1.012)</f>
        <v>0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0">
        <f t="shared" si="18"/>
        <v>22500</v>
      </c>
      <c r="F54" s="311">
        <v>13500</v>
      </c>
      <c r="G54" s="311">
        <v>9000</v>
      </c>
      <c r="H54" s="310">
        <f t="shared" si="19"/>
        <v>0</v>
      </c>
      <c r="I54" s="338"/>
      <c r="J54" s="338"/>
      <c r="K54" s="338"/>
      <c r="L54" s="338"/>
      <c r="M54" s="338"/>
      <c r="N54" s="338"/>
      <c r="O54" s="338"/>
      <c r="P54" s="338"/>
      <c r="Q54" s="314"/>
      <c r="R54" s="314"/>
      <c r="S54" s="311">
        <f>SUM(E54*1.0228)</f>
        <v>23013</v>
      </c>
      <c r="T54" s="311">
        <f>SUM(S54*1.012)</f>
        <v>23289.155999999999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07">
        <f t="shared" ref="E55:T55" si="20">SUM(E56:E58)</f>
        <v>4000</v>
      </c>
      <c r="F55" s="308">
        <f t="shared" si="20"/>
        <v>0</v>
      </c>
      <c r="G55" s="308">
        <f t="shared" si="20"/>
        <v>4000</v>
      </c>
      <c r="H55" s="307">
        <f t="shared" si="20"/>
        <v>0</v>
      </c>
      <c r="I55" s="309">
        <f t="shared" si="20"/>
        <v>0</v>
      </c>
      <c r="J55" s="309">
        <f t="shared" si="20"/>
        <v>0</v>
      </c>
      <c r="K55" s="309">
        <f t="shared" si="20"/>
        <v>0</v>
      </c>
      <c r="L55" s="309">
        <f t="shared" si="20"/>
        <v>0</v>
      </c>
      <c r="M55" s="309">
        <f t="shared" si="20"/>
        <v>0</v>
      </c>
      <c r="N55" s="309">
        <f t="shared" si="20"/>
        <v>0</v>
      </c>
      <c r="O55" s="309">
        <f t="shared" si="20"/>
        <v>0</v>
      </c>
      <c r="P55" s="309">
        <f t="shared" si="20"/>
        <v>0</v>
      </c>
      <c r="Q55" s="308">
        <f t="shared" si="20"/>
        <v>0</v>
      </c>
      <c r="R55" s="308">
        <f t="shared" si="20"/>
        <v>0</v>
      </c>
      <c r="S55" s="308">
        <f t="shared" si="20"/>
        <v>4091.2</v>
      </c>
      <c r="T55" s="308">
        <f t="shared" si="20"/>
        <v>4140.2943999999998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0">
        <f>F56+G56+H56+Q56+R56</f>
        <v>3000</v>
      </c>
      <c r="F56" s="311"/>
      <c r="G56" s="311">
        <v>3000</v>
      </c>
      <c r="H56" s="310">
        <f>SUM(I56:P56)</f>
        <v>0</v>
      </c>
      <c r="I56" s="338"/>
      <c r="J56" s="338"/>
      <c r="K56" s="338"/>
      <c r="L56" s="338"/>
      <c r="M56" s="338"/>
      <c r="N56" s="338"/>
      <c r="O56" s="338"/>
      <c r="P56" s="338"/>
      <c r="Q56" s="314"/>
      <c r="R56" s="314"/>
      <c r="S56" s="311">
        <f>SUM(E56*1.0228)</f>
        <v>3068.3999999999996</v>
      </c>
      <c r="T56" s="311">
        <f>SUM(S56*1.012)</f>
        <v>3105.2207999999996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0">
        <f>F57+G57+H57+Q57+R57</f>
        <v>1000</v>
      </c>
      <c r="F57" s="311"/>
      <c r="G57" s="311">
        <v>1000</v>
      </c>
      <c r="H57" s="310">
        <f>SUM(I57:P57)</f>
        <v>0</v>
      </c>
      <c r="I57" s="338"/>
      <c r="J57" s="338"/>
      <c r="K57" s="338"/>
      <c r="L57" s="338"/>
      <c r="M57" s="338"/>
      <c r="N57" s="338"/>
      <c r="O57" s="338"/>
      <c r="P57" s="338"/>
      <c r="Q57" s="314"/>
      <c r="R57" s="314"/>
      <c r="S57" s="311">
        <f>SUM(E57*1.0228)</f>
        <v>1022.8</v>
      </c>
      <c r="T57" s="311">
        <f>SUM(S57*1.012)</f>
        <v>1035.0735999999999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0">
        <f>F58+G58+H58+Q58+R58</f>
        <v>0</v>
      </c>
      <c r="F58" s="311"/>
      <c r="G58" s="311"/>
      <c r="H58" s="310">
        <f>SUM(I58:P58)</f>
        <v>0</v>
      </c>
      <c r="I58" s="338"/>
      <c r="J58" s="338"/>
      <c r="K58" s="338"/>
      <c r="L58" s="338"/>
      <c r="M58" s="338"/>
      <c r="N58" s="338"/>
      <c r="O58" s="338"/>
      <c r="P58" s="338"/>
      <c r="Q58" s="314"/>
      <c r="R58" s="314"/>
      <c r="S58" s="311">
        <f>SUM(E58*1.0228)</f>
        <v>0</v>
      </c>
      <c r="T58" s="311">
        <f>SUM(S58*1.012)</f>
        <v>0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 ht="18.75">
      <c r="A59" s="136"/>
      <c r="B59" s="137"/>
      <c r="C59" s="138"/>
      <c r="D59" s="139"/>
      <c r="E59" s="315"/>
      <c r="F59" s="316"/>
      <c r="G59" s="317"/>
      <c r="H59" s="318"/>
      <c r="I59" s="339"/>
      <c r="J59" s="339"/>
      <c r="K59" s="339"/>
      <c r="L59" s="339"/>
      <c r="M59" s="339"/>
      <c r="N59" s="339"/>
      <c r="O59" s="339"/>
      <c r="P59" s="339"/>
      <c r="Q59" s="319"/>
      <c r="R59" s="319"/>
      <c r="S59" s="311">
        <f>SUM(E59*1.0228)</f>
        <v>0</v>
      </c>
      <c r="T59" s="311">
        <f>SUM(S59*1.012)</f>
        <v>0</v>
      </c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12" t="s">
        <v>136</v>
      </c>
      <c r="B60" s="413"/>
      <c r="C60" s="413"/>
      <c r="D60" s="116">
        <f>SUM(D62+D64)</f>
        <v>16035694</v>
      </c>
      <c r="E60" s="305">
        <f>SUM(E62+E64)</f>
        <v>260000</v>
      </c>
      <c r="F60" s="320">
        <f t="shared" ref="F60:T60" si="21">SUM(F62+F64)</f>
        <v>0</v>
      </c>
      <c r="G60" s="320">
        <f t="shared" si="21"/>
        <v>260000</v>
      </c>
      <c r="H60" s="305">
        <f t="shared" si="21"/>
        <v>0</v>
      </c>
      <c r="I60" s="321">
        <f t="shared" si="21"/>
        <v>0</v>
      </c>
      <c r="J60" s="321">
        <f t="shared" si="21"/>
        <v>0</v>
      </c>
      <c r="K60" s="321">
        <f t="shared" si="21"/>
        <v>0</v>
      </c>
      <c r="L60" s="321">
        <f t="shared" si="21"/>
        <v>0</v>
      </c>
      <c r="M60" s="321">
        <f t="shared" si="21"/>
        <v>0</v>
      </c>
      <c r="N60" s="321">
        <f t="shared" si="21"/>
        <v>0</v>
      </c>
      <c r="O60" s="321">
        <f t="shared" si="21"/>
        <v>0</v>
      </c>
      <c r="P60" s="321">
        <f t="shared" si="21"/>
        <v>0</v>
      </c>
      <c r="Q60" s="320">
        <f t="shared" si="21"/>
        <v>0</v>
      </c>
      <c r="R60" s="320">
        <f t="shared" si="21"/>
        <v>0</v>
      </c>
      <c r="S60" s="320">
        <f t="shared" si="21"/>
        <v>265928</v>
      </c>
      <c r="T60" s="320">
        <f t="shared" si="21"/>
        <v>269119.13599999994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5"/>
      <c r="F61" s="305"/>
      <c r="G61" s="305"/>
      <c r="H61" s="305"/>
      <c r="I61" s="337"/>
      <c r="J61" s="337"/>
      <c r="K61" s="337"/>
      <c r="L61" s="337"/>
      <c r="M61" s="337"/>
      <c r="N61" s="337"/>
      <c r="O61" s="337"/>
      <c r="P61" s="337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07">
        <f>SUM(E63)</f>
        <v>240000</v>
      </c>
      <c r="F62" s="308">
        <f t="shared" ref="F62:T62" si="22">SUM(F63)</f>
        <v>0</v>
      </c>
      <c r="G62" s="308">
        <f t="shared" si="22"/>
        <v>240000</v>
      </c>
      <c r="H62" s="307">
        <f t="shared" si="22"/>
        <v>0</v>
      </c>
      <c r="I62" s="322">
        <f t="shared" si="22"/>
        <v>0</v>
      </c>
      <c r="J62" s="322">
        <f t="shared" si="22"/>
        <v>0</v>
      </c>
      <c r="K62" s="322">
        <f t="shared" si="22"/>
        <v>0</v>
      </c>
      <c r="L62" s="322">
        <f t="shared" si="22"/>
        <v>0</v>
      </c>
      <c r="M62" s="322">
        <f t="shared" si="22"/>
        <v>0</v>
      </c>
      <c r="N62" s="322">
        <f t="shared" si="22"/>
        <v>0</v>
      </c>
      <c r="O62" s="322">
        <f t="shared" si="22"/>
        <v>0</v>
      </c>
      <c r="P62" s="322">
        <f t="shared" si="22"/>
        <v>0</v>
      </c>
      <c r="Q62" s="323">
        <f t="shared" si="22"/>
        <v>0</v>
      </c>
      <c r="R62" s="323">
        <f t="shared" si="22"/>
        <v>0</v>
      </c>
      <c r="S62" s="308">
        <f t="shared" si="22"/>
        <v>245471.99999999997</v>
      </c>
      <c r="T62" s="308">
        <f t="shared" si="22"/>
        <v>248417.66399999996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0">
        <f>F63+G63+H63+Q63+R63</f>
        <v>240000</v>
      </c>
      <c r="F63" s="311">
        <v>0</v>
      </c>
      <c r="G63" s="311">
        <v>240000</v>
      </c>
      <c r="H63" s="310">
        <f>SUM(I63:P63)</f>
        <v>0</v>
      </c>
      <c r="I63" s="338"/>
      <c r="J63" s="338"/>
      <c r="K63" s="338"/>
      <c r="L63" s="338"/>
      <c r="M63" s="338"/>
      <c r="N63" s="338"/>
      <c r="O63" s="338"/>
      <c r="P63" s="338"/>
      <c r="Q63" s="314"/>
      <c r="R63" s="314"/>
      <c r="S63" s="311">
        <f>SUM(E63*1.0228)</f>
        <v>245471.99999999997</v>
      </c>
      <c r="T63" s="311">
        <f>SUM(S63*1.012)</f>
        <v>248417.66399999996</v>
      </c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07">
        <f t="shared" ref="E64:T64" si="23">SUM(E65:E66)</f>
        <v>20000</v>
      </c>
      <c r="F64" s="308">
        <f t="shared" si="23"/>
        <v>0</v>
      </c>
      <c r="G64" s="308">
        <f t="shared" si="23"/>
        <v>20000</v>
      </c>
      <c r="H64" s="307">
        <f t="shared" si="23"/>
        <v>0</v>
      </c>
      <c r="I64" s="309">
        <f t="shared" si="23"/>
        <v>0</v>
      </c>
      <c r="J64" s="309">
        <f t="shared" si="23"/>
        <v>0</v>
      </c>
      <c r="K64" s="309">
        <f t="shared" si="23"/>
        <v>0</v>
      </c>
      <c r="L64" s="309">
        <f t="shared" si="23"/>
        <v>0</v>
      </c>
      <c r="M64" s="309">
        <f t="shared" si="23"/>
        <v>0</v>
      </c>
      <c r="N64" s="309">
        <f t="shared" si="23"/>
        <v>0</v>
      </c>
      <c r="O64" s="309">
        <f t="shared" si="23"/>
        <v>0</v>
      </c>
      <c r="P64" s="309">
        <f t="shared" si="23"/>
        <v>0</v>
      </c>
      <c r="Q64" s="308">
        <f t="shared" si="23"/>
        <v>0</v>
      </c>
      <c r="R64" s="308">
        <f t="shared" si="23"/>
        <v>0</v>
      </c>
      <c r="S64" s="308">
        <f t="shared" si="23"/>
        <v>20456</v>
      </c>
      <c r="T64" s="308">
        <f t="shared" si="23"/>
        <v>20701.472000000002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0">
        <f>F65+G65+H65+Q65+R65</f>
        <v>10000</v>
      </c>
      <c r="F65" s="311"/>
      <c r="G65" s="311">
        <v>10000</v>
      </c>
      <c r="H65" s="310">
        <f>SUM(I65:P65)</f>
        <v>0</v>
      </c>
      <c r="I65" s="338"/>
      <c r="J65" s="338"/>
      <c r="K65" s="338"/>
      <c r="L65" s="338"/>
      <c r="M65" s="338"/>
      <c r="N65" s="338"/>
      <c r="O65" s="338"/>
      <c r="P65" s="338"/>
      <c r="Q65" s="314"/>
      <c r="R65" s="314"/>
      <c r="S65" s="311">
        <f>SUM(E65*1.0228)</f>
        <v>10228</v>
      </c>
      <c r="T65" s="311">
        <f>SUM(S65*1.012)</f>
        <v>10350.736000000001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0">
        <f>F66+G66+H66+Q66+R66</f>
        <v>10000</v>
      </c>
      <c r="F66" s="311"/>
      <c r="G66" s="311">
        <v>10000</v>
      </c>
      <c r="H66" s="310">
        <f>SUM(I66:P66)</f>
        <v>0</v>
      </c>
      <c r="I66" s="338"/>
      <c r="J66" s="338"/>
      <c r="K66" s="338"/>
      <c r="L66" s="338"/>
      <c r="M66" s="338"/>
      <c r="N66" s="338"/>
      <c r="O66" s="338"/>
      <c r="P66" s="338"/>
      <c r="Q66" s="314"/>
      <c r="R66" s="314"/>
      <c r="S66" s="311">
        <f>SUM(E66*1.0228)</f>
        <v>10228</v>
      </c>
      <c r="T66" s="311">
        <f>SUM(S66*1.012)</f>
        <v>10350.736000000001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0"/>
      <c r="F67" s="324"/>
      <c r="G67" s="325"/>
      <c r="H67" s="326"/>
      <c r="I67" s="340"/>
      <c r="J67" s="340"/>
      <c r="K67" s="340"/>
      <c r="L67" s="340"/>
      <c r="M67" s="340"/>
      <c r="N67" s="340"/>
      <c r="O67" s="340"/>
      <c r="P67" s="340"/>
      <c r="Q67" s="314"/>
      <c r="R67" s="314"/>
      <c r="S67" s="325"/>
      <c r="T67" s="325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14" t="s">
        <v>147</v>
      </c>
      <c r="B68" s="415"/>
      <c r="C68" s="415"/>
      <c r="D68" s="151">
        <f>D71+D75+D79+D83+D96+D100+D104+D110+D125+D129</f>
        <v>52200000</v>
      </c>
      <c r="E68" s="327">
        <f>E71+E75+E79+E83+E96+E100+E104+E110+E125+E129</f>
        <v>410000</v>
      </c>
      <c r="F68" s="327">
        <f>F71+F75+F79+F83+F96+F100+F104+F110+F125+F129</f>
        <v>200000</v>
      </c>
      <c r="G68" s="327">
        <f t="shared" ref="G68:T68" si="24">G71+G75+G79+G83+G96+G100+G104+G110+G125+G129</f>
        <v>210000</v>
      </c>
      <c r="H68" s="327">
        <f t="shared" si="24"/>
        <v>0</v>
      </c>
      <c r="I68" s="327">
        <f t="shared" si="24"/>
        <v>0</v>
      </c>
      <c r="J68" s="327">
        <f t="shared" si="24"/>
        <v>0</v>
      </c>
      <c r="K68" s="327">
        <f t="shared" si="24"/>
        <v>0</v>
      </c>
      <c r="L68" s="327">
        <f t="shared" si="24"/>
        <v>0</v>
      </c>
      <c r="M68" s="327">
        <f t="shared" si="24"/>
        <v>0</v>
      </c>
      <c r="N68" s="327">
        <f t="shared" si="24"/>
        <v>0</v>
      </c>
      <c r="O68" s="327">
        <f t="shared" si="24"/>
        <v>0</v>
      </c>
      <c r="P68" s="327">
        <f t="shared" si="24"/>
        <v>0</v>
      </c>
      <c r="Q68" s="327">
        <f t="shared" si="24"/>
        <v>0</v>
      </c>
      <c r="R68" s="327">
        <f t="shared" si="24"/>
        <v>0</v>
      </c>
      <c r="S68" s="327">
        <f t="shared" si="24"/>
        <v>419348</v>
      </c>
      <c r="T68" s="327">
        <f t="shared" si="24"/>
        <v>424380.17599999992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210000</v>
      </c>
      <c r="H69" s="91"/>
      <c r="I69" s="341"/>
      <c r="J69" s="341"/>
      <c r="K69" s="341"/>
      <c r="L69" s="341"/>
      <c r="M69" s="341"/>
      <c r="N69" s="341"/>
      <c r="O69" s="341"/>
      <c r="P69" s="341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>G115+G117+G120+G122</f>
        <v>0</v>
      </c>
      <c r="H70" s="91"/>
      <c r="I70" s="341"/>
      <c r="J70" s="341"/>
      <c r="K70" s="341"/>
      <c r="L70" s="341"/>
      <c r="M70" s="341"/>
      <c r="N70" s="341"/>
      <c r="O70" s="341"/>
      <c r="P70" s="341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28">
        <f>SUM(E72)</f>
        <v>40000</v>
      </c>
      <c r="F71" s="329">
        <f t="shared" ref="F71:T71" si="25">SUM(F72)</f>
        <v>0</v>
      </c>
      <c r="G71" s="329">
        <f t="shared" si="25"/>
        <v>40000</v>
      </c>
      <c r="H71" s="328">
        <f t="shared" si="25"/>
        <v>0</v>
      </c>
      <c r="I71" s="330">
        <f t="shared" si="25"/>
        <v>0</v>
      </c>
      <c r="J71" s="330">
        <f t="shared" si="25"/>
        <v>0</v>
      </c>
      <c r="K71" s="330">
        <f t="shared" si="25"/>
        <v>0</v>
      </c>
      <c r="L71" s="330">
        <f t="shared" si="25"/>
        <v>0</v>
      </c>
      <c r="M71" s="330">
        <f t="shared" si="25"/>
        <v>0</v>
      </c>
      <c r="N71" s="330">
        <f t="shared" si="25"/>
        <v>0</v>
      </c>
      <c r="O71" s="330">
        <f t="shared" si="25"/>
        <v>0</v>
      </c>
      <c r="P71" s="330">
        <f t="shared" si="25"/>
        <v>0</v>
      </c>
      <c r="Q71" s="331">
        <f t="shared" si="25"/>
        <v>0</v>
      </c>
      <c r="R71" s="331">
        <f t="shared" si="25"/>
        <v>0</v>
      </c>
      <c r="S71" s="329">
        <f t="shared" si="25"/>
        <v>40912</v>
      </c>
      <c r="T71" s="329">
        <f t="shared" si="25"/>
        <v>41402.944000000003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07">
        <f>SUM(E73)</f>
        <v>40000</v>
      </c>
      <c r="F72" s="308">
        <f t="shared" ref="F72:T72" si="26">SUM(F73)</f>
        <v>0</v>
      </c>
      <c r="G72" s="308">
        <f t="shared" si="26"/>
        <v>40000</v>
      </c>
      <c r="H72" s="307">
        <f t="shared" si="26"/>
        <v>0</v>
      </c>
      <c r="I72" s="322">
        <f t="shared" si="26"/>
        <v>0</v>
      </c>
      <c r="J72" s="322">
        <f t="shared" si="26"/>
        <v>0</v>
      </c>
      <c r="K72" s="322">
        <f t="shared" si="26"/>
        <v>0</v>
      </c>
      <c r="L72" s="322">
        <f t="shared" si="26"/>
        <v>0</v>
      </c>
      <c r="M72" s="322">
        <f t="shared" si="26"/>
        <v>0</v>
      </c>
      <c r="N72" s="322">
        <f t="shared" si="26"/>
        <v>0</v>
      </c>
      <c r="O72" s="322">
        <f t="shared" si="26"/>
        <v>0</v>
      </c>
      <c r="P72" s="322">
        <f t="shared" si="26"/>
        <v>0</v>
      </c>
      <c r="Q72" s="323">
        <f t="shared" si="26"/>
        <v>0</v>
      </c>
      <c r="R72" s="323">
        <f t="shared" si="26"/>
        <v>0</v>
      </c>
      <c r="S72" s="308">
        <f t="shared" si="26"/>
        <v>40912</v>
      </c>
      <c r="T72" s="308">
        <f t="shared" si="26"/>
        <v>41402.944000000003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0">
        <f>F73+G73+H73+Q73+R73</f>
        <v>40000</v>
      </c>
      <c r="F73" s="311"/>
      <c r="G73" s="311">
        <v>40000</v>
      </c>
      <c r="H73" s="310">
        <f>SUM(I73:P73)</f>
        <v>0</v>
      </c>
      <c r="I73" s="338"/>
      <c r="J73" s="338"/>
      <c r="K73" s="338"/>
      <c r="L73" s="338"/>
      <c r="M73" s="338"/>
      <c r="N73" s="338"/>
      <c r="O73" s="338"/>
      <c r="P73" s="338"/>
      <c r="Q73" s="314"/>
      <c r="R73" s="314"/>
      <c r="S73" s="311">
        <f>SUM(E73*1.0228)</f>
        <v>40912</v>
      </c>
      <c r="T73" s="311">
        <f>SUM(S73*1.012)</f>
        <v>41402.944000000003</v>
      </c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0"/>
      <c r="F74" s="324"/>
      <c r="G74" s="325"/>
      <c r="H74" s="326"/>
      <c r="I74" s="340"/>
      <c r="J74" s="340"/>
      <c r="K74" s="340"/>
      <c r="L74" s="340"/>
      <c r="M74" s="340"/>
      <c r="N74" s="340"/>
      <c r="O74" s="340"/>
      <c r="P74" s="340"/>
      <c r="Q74" s="314"/>
      <c r="R74" s="314"/>
      <c r="S74" s="311">
        <f>SUM(E74*1.0228)</f>
        <v>0</v>
      </c>
      <c r="T74" s="311">
        <f>SUM(S74*1.012)</f>
        <v>0</v>
      </c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28">
        <f>SUM(E76)</f>
        <v>0</v>
      </c>
      <c r="F75" s="329">
        <f t="shared" ref="F75:T76" si="27">SUM(F76)</f>
        <v>0</v>
      </c>
      <c r="G75" s="329">
        <f t="shared" si="27"/>
        <v>0</v>
      </c>
      <c r="H75" s="328">
        <f t="shared" si="27"/>
        <v>0</v>
      </c>
      <c r="I75" s="330">
        <f t="shared" si="27"/>
        <v>0</v>
      </c>
      <c r="J75" s="330">
        <f t="shared" si="27"/>
        <v>0</v>
      </c>
      <c r="K75" s="330">
        <f t="shared" si="27"/>
        <v>0</v>
      </c>
      <c r="L75" s="330">
        <f t="shared" si="27"/>
        <v>0</v>
      </c>
      <c r="M75" s="330">
        <f t="shared" si="27"/>
        <v>0</v>
      </c>
      <c r="N75" s="330">
        <f t="shared" si="27"/>
        <v>0</v>
      </c>
      <c r="O75" s="330">
        <f t="shared" si="27"/>
        <v>0</v>
      </c>
      <c r="P75" s="330">
        <f t="shared" si="27"/>
        <v>0</v>
      </c>
      <c r="Q75" s="331">
        <f t="shared" si="27"/>
        <v>0</v>
      </c>
      <c r="R75" s="331">
        <f t="shared" si="27"/>
        <v>0</v>
      </c>
      <c r="S75" s="329">
        <f t="shared" si="27"/>
        <v>0</v>
      </c>
      <c r="T75" s="329">
        <f t="shared" si="27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07">
        <f>SUM(E77)</f>
        <v>0</v>
      </c>
      <c r="F76" s="307">
        <f t="shared" si="27"/>
        <v>0</v>
      </c>
      <c r="G76" s="307">
        <f t="shared" si="27"/>
        <v>0</v>
      </c>
      <c r="H76" s="307">
        <f t="shared" si="27"/>
        <v>0</v>
      </c>
      <c r="I76" s="307">
        <f t="shared" si="27"/>
        <v>0</v>
      </c>
      <c r="J76" s="307">
        <f t="shared" si="27"/>
        <v>0</v>
      </c>
      <c r="K76" s="307">
        <f t="shared" si="27"/>
        <v>0</v>
      </c>
      <c r="L76" s="307">
        <f t="shared" si="27"/>
        <v>0</v>
      </c>
      <c r="M76" s="307">
        <f t="shared" si="27"/>
        <v>0</v>
      </c>
      <c r="N76" s="307">
        <f t="shared" si="27"/>
        <v>0</v>
      </c>
      <c r="O76" s="307">
        <f t="shared" si="27"/>
        <v>0</v>
      </c>
      <c r="P76" s="307">
        <f t="shared" si="27"/>
        <v>0</v>
      </c>
      <c r="Q76" s="307">
        <f t="shared" si="27"/>
        <v>0</v>
      </c>
      <c r="R76" s="307">
        <f t="shared" si="27"/>
        <v>0</v>
      </c>
      <c r="S76" s="307">
        <f t="shared" si="27"/>
        <v>0</v>
      </c>
      <c r="T76" s="307">
        <f t="shared" si="27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0">
        <f>F77+G77+H77+Q77+R77</f>
        <v>0</v>
      </c>
      <c r="F77" s="311"/>
      <c r="G77" s="311">
        <v>0</v>
      </c>
      <c r="H77" s="310">
        <f>SUM(I77:P77)</f>
        <v>0</v>
      </c>
      <c r="I77" s="338"/>
      <c r="J77" s="338"/>
      <c r="K77" s="338"/>
      <c r="L77" s="338"/>
      <c r="M77" s="338"/>
      <c r="N77" s="338"/>
      <c r="O77" s="338"/>
      <c r="P77" s="338"/>
      <c r="Q77" s="314"/>
      <c r="R77" s="314"/>
      <c r="S77" s="311">
        <f>SUM(E77*1.0228)</f>
        <v>0</v>
      </c>
      <c r="T77" s="311">
        <f>SUM(S77*1.012)</f>
        <v>0</v>
      </c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0"/>
      <c r="F78" s="324"/>
      <c r="G78" s="325"/>
      <c r="H78" s="326"/>
      <c r="I78" s="340"/>
      <c r="J78" s="340"/>
      <c r="K78" s="340"/>
      <c r="L78" s="340"/>
      <c r="M78" s="340"/>
      <c r="N78" s="340"/>
      <c r="O78" s="340"/>
      <c r="P78" s="340"/>
      <c r="Q78" s="314"/>
      <c r="R78" s="314"/>
      <c r="S78" s="311">
        <f>SUM(E78*1.0228)</f>
        <v>0</v>
      </c>
      <c r="T78" s="311">
        <f>SUM(S78*1.012)</f>
        <v>0</v>
      </c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28">
        <f>SUM(E80)</f>
        <v>0</v>
      </c>
      <c r="F79" s="328">
        <f t="shared" ref="F79:T79" si="28">SUM(F80)</f>
        <v>0</v>
      </c>
      <c r="G79" s="328">
        <f t="shared" si="28"/>
        <v>0</v>
      </c>
      <c r="H79" s="328">
        <f t="shared" si="28"/>
        <v>0</v>
      </c>
      <c r="I79" s="328">
        <f t="shared" si="28"/>
        <v>0</v>
      </c>
      <c r="J79" s="328">
        <f t="shared" si="28"/>
        <v>0</v>
      </c>
      <c r="K79" s="328">
        <f t="shared" si="28"/>
        <v>0</v>
      </c>
      <c r="L79" s="328">
        <f t="shared" si="28"/>
        <v>0</v>
      </c>
      <c r="M79" s="328">
        <f t="shared" si="28"/>
        <v>0</v>
      </c>
      <c r="N79" s="328">
        <f t="shared" si="28"/>
        <v>0</v>
      </c>
      <c r="O79" s="328">
        <f t="shared" si="28"/>
        <v>0</v>
      </c>
      <c r="P79" s="328">
        <f t="shared" si="28"/>
        <v>0</v>
      </c>
      <c r="Q79" s="328">
        <f t="shared" si="28"/>
        <v>0</v>
      </c>
      <c r="R79" s="328">
        <f t="shared" si="28"/>
        <v>0</v>
      </c>
      <c r="S79" s="328">
        <f t="shared" si="28"/>
        <v>0</v>
      </c>
      <c r="T79" s="328">
        <f t="shared" si="28"/>
        <v>0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07">
        <f>SUM(E81)</f>
        <v>0</v>
      </c>
      <c r="F80" s="307">
        <f t="shared" ref="F80:T80" si="29">SUM(F81)</f>
        <v>0</v>
      </c>
      <c r="G80" s="307">
        <f t="shared" si="29"/>
        <v>0</v>
      </c>
      <c r="H80" s="307">
        <f t="shared" si="29"/>
        <v>0</v>
      </c>
      <c r="I80" s="307">
        <f t="shared" si="29"/>
        <v>0</v>
      </c>
      <c r="J80" s="307">
        <f t="shared" si="29"/>
        <v>0</v>
      </c>
      <c r="K80" s="307">
        <f t="shared" si="29"/>
        <v>0</v>
      </c>
      <c r="L80" s="307">
        <f t="shared" si="29"/>
        <v>0</v>
      </c>
      <c r="M80" s="307">
        <f t="shared" si="29"/>
        <v>0</v>
      </c>
      <c r="N80" s="307">
        <f t="shared" si="29"/>
        <v>0</v>
      </c>
      <c r="O80" s="307">
        <f t="shared" si="29"/>
        <v>0</v>
      </c>
      <c r="P80" s="307">
        <f t="shared" si="29"/>
        <v>0</v>
      </c>
      <c r="Q80" s="307">
        <f t="shared" si="29"/>
        <v>0</v>
      </c>
      <c r="R80" s="307">
        <f t="shared" si="29"/>
        <v>0</v>
      </c>
      <c r="S80" s="307">
        <f t="shared" si="29"/>
        <v>0</v>
      </c>
      <c r="T80" s="307">
        <f t="shared" si="29"/>
        <v>0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0">
        <f>F81+G81+H81+Q81+R81</f>
        <v>0</v>
      </c>
      <c r="F81" s="311"/>
      <c r="G81" s="311"/>
      <c r="H81" s="310">
        <f>SUM(I81:P81)</f>
        <v>0</v>
      </c>
      <c r="I81" s="338"/>
      <c r="J81" s="338"/>
      <c r="K81" s="338"/>
      <c r="L81" s="338"/>
      <c r="M81" s="338"/>
      <c r="N81" s="338"/>
      <c r="O81" s="338"/>
      <c r="P81" s="338"/>
      <c r="Q81" s="314"/>
      <c r="R81" s="314"/>
      <c r="S81" s="311">
        <f>SUM(E81*1.0228)</f>
        <v>0</v>
      </c>
      <c r="T81" s="311">
        <f>SUM(S81*1.012)</f>
        <v>0</v>
      </c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0"/>
      <c r="F82" s="324"/>
      <c r="G82" s="325"/>
      <c r="H82" s="326"/>
      <c r="I82" s="340"/>
      <c r="J82" s="340"/>
      <c r="K82" s="340"/>
      <c r="L82" s="340"/>
      <c r="M82" s="340"/>
      <c r="N82" s="340"/>
      <c r="O82" s="340"/>
      <c r="P82" s="340"/>
      <c r="Q82" s="314"/>
      <c r="R82" s="314"/>
      <c r="S82" s="311">
        <f>SUM(E82*1.0228)</f>
        <v>0</v>
      </c>
      <c r="T82" s="311">
        <f>SUM(S82*1.012)</f>
        <v>0</v>
      </c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28">
        <f>SUM(E84+E86+E88+E91+E93)</f>
        <v>110000</v>
      </c>
      <c r="F83" s="329">
        <f t="shared" ref="F83:T83" si="30">SUM(F84+F86+F88+F91+F93)</f>
        <v>0</v>
      </c>
      <c r="G83" s="329">
        <f t="shared" si="30"/>
        <v>110000</v>
      </c>
      <c r="H83" s="328">
        <f t="shared" si="30"/>
        <v>0</v>
      </c>
      <c r="I83" s="332">
        <f t="shared" si="30"/>
        <v>0</v>
      </c>
      <c r="J83" s="332">
        <f t="shared" si="30"/>
        <v>0</v>
      </c>
      <c r="K83" s="332">
        <f t="shared" si="30"/>
        <v>0</v>
      </c>
      <c r="L83" s="332">
        <f t="shared" si="30"/>
        <v>0</v>
      </c>
      <c r="M83" s="332">
        <f t="shared" si="30"/>
        <v>0</v>
      </c>
      <c r="N83" s="332">
        <f t="shared" si="30"/>
        <v>0</v>
      </c>
      <c r="O83" s="332">
        <f t="shared" si="30"/>
        <v>0</v>
      </c>
      <c r="P83" s="332">
        <f t="shared" si="30"/>
        <v>0</v>
      </c>
      <c r="Q83" s="329">
        <f t="shared" si="30"/>
        <v>0</v>
      </c>
      <c r="R83" s="329">
        <f t="shared" si="30"/>
        <v>0</v>
      </c>
      <c r="S83" s="329">
        <f t="shared" si="30"/>
        <v>112507.99999999999</v>
      </c>
      <c r="T83" s="329">
        <f t="shared" si="30"/>
        <v>113858.09599999999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07">
        <f>SUM(E85)</f>
        <v>0</v>
      </c>
      <c r="F84" s="307">
        <f t="shared" ref="F84:T84" si="31">SUM(F85)</f>
        <v>0</v>
      </c>
      <c r="G84" s="307">
        <f t="shared" si="31"/>
        <v>0</v>
      </c>
      <c r="H84" s="307">
        <f t="shared" si="31"/>
        <v>0</v>
      </c>
      <c r="I84" s="307">
        <f t="shared" si="31"/>
        <v>0</v>
      </c>
      <c r="J84" s="307">
        <f t="shared" si="31"/>
        <v>0</v>
      </c>
      <c r="K84" s="307">
        <f t="shared" si="31"/>
        <v>0</v>
      </c>
      <c r="L84" s="307">
        <f t="shared" si="31"/>
        <v>0</v>
      </c>
      <c r="M84" s="307">
        <f t="shared" si="31"/>
        <v>0</v>
      </c>
      <c r="N84" s="307">
        <f t="shared" si="31"/>
        <v>0</v>
      </c>
      <c r="O84" s="307">
        <f t="shared" si="31"/>
        <v>0</v>
      </c>
      <c r="P84" s="307">
        <f t="shared" si="31"/>
        <v>0</v>
      </c>
      <c r="Q84" s="307">
        <f t="shared" si="31"/>
        <v>0</v>
      </c>
      <c r="R84" s="307">
        <f t="shared" si="31"/>
        <v>0</v>
      </c>
      <c r="S84" s="307">
        <f t="shared" si="31"/>
        <v>0</v>
      </c>
      <c r="T84" s="307">
        <f t="shared" si="31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38"/>
      <c r="J85" s="338"/>
      <c r="K85" s="338"/>
      <c r="L85" s="338"/>
      <c r="M85" s="338"/>
      <c r="N85" s="338"/>
      <c r="O85" s="338"/>
      <c r="P85" s="338"/>
      <c r="Q85" s="314"/>
      <c r="R85" s="314"/>
      <c r="S85" s="311">
        <f>SUM(E85*1.0228)</f>
        <v>0</v>
      </c>
      <c r="T85" s="311">
        <f>SUM(S85*1.012)</f>
        <v>0</v>
      </c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07">
        <f>SUM(E87)</f>
        <v>0</v>
      </c>
      <c r="F86" s="307">
        <f t="shared" ref="F86:T86" si="32">SUM(F87)</f>
        <v>0</v>
      </c>
      <c r="G86" s="307">
        <f t="shared" si="32"/>
        <v>0</v>
      </c>
      <c r="H86" s="307">
        <f t="shared" si="32"/>
        <v>0</v>
      </c>
      <c r="I86" s="307">
        <f t="shared" si="32"/>
        <v>0</v>
      </c>
      <c r="J86" s="307">
        <f t="shared" si="32"/>
        <v>0</v>
      </c>
      <c r="K86" s="307">
        <f t="shared" si="32"/>
        <v>0</v>
      </c>
      <c r="L86" s="307">
        <f t="shared" si="32"/>
        <v>0</v>
      </c>
      <c r="M86" s="307">
        <f t="shared" si="32"/>
        <v>0</v>
      </c>
      <c r="N86" s="307">
        <f t="shared" si="32"/>
        <v>0</v>
      </c>
      <c r="O86" s="307">
        <f t="shared" si="32"/>
        <v>0</v>
      </c>
      <c r="P86" s="307">
        <f t="shared" si="32"/>
        <v>0</v>
      </c>
      <c r="Q86" s="307">
        <f t="shared" si="32"/>
        <v>0</v>
      </c>
      <c r="R86" s="307">
        <f t="shared" si="32"/>
        <v>0</v>
      </c>
      <c r="S86" s="307">
        <f t="shared" si="32"/>
        <v>0</v>
      </c>
      <c r="T86" s="307">
        <f t="shared" si="32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38"/>
      <c r="J87" s="338"/>
      <c r="K87" s="338"/>
      <c r="L87" s="338"/>
      <c r="M87" s="338"/>
      <c r="N87" s="338"/>
      <c r="O87" s="338"/>
      <c r="P87" s="338"/>
      <c r="Q87" s="314"/>
      <c r="R87" s="314"/>
      <c r="S87" s="311">
        <f>SUM(E87*1.0228)</f>
        <v>0</v>
      </c>
      <c r="T87" s="311">
        <f>SUM(S87*1.012)</f>
        <v>0</v>
      </c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07">
        <f>SUM(E89+E90)</f>
        <v>0</v>
      </c>
      <c r="F88" s="307">
        <f t="shared" ref="F88:T88" si="33">SUM(F89+F90)</f>
        <v>0</v>
      </c>
      <c r="G88" s="307">
        <f t="shared" si="33"/>
        <v>0</v>
      </c>
      <c r="H88" s="307">
        <f t="shared" si="33"/>
        <v>0</v>
      </c>
      <c r="I88" s="307">
        <f t="shared" si="33"/>
        <v>0</v>
      </c>
      <c r="J88" s="307">
        <f t="shared" si="33"/>
        <v>0</v>
      </c>
      <c r="K88" s="307">
        <f t="shared" si="33"/>
        <v>0</v>
      </c>
      <c r="L88" s="307">
        <f t="shared" si="33"/>
        <v>0</v>
      </c>
      <c r="M88" s="307">
        <f t="shared" si="33"/>
        <v>0</v>
      </c>
      <c r="N88" s="307">
        <f t="shared" si="33"/>
        <v>0</v>
      </c>
      <c r="O88" s="307">
        <f t="shared" si="33"/>
        <v>0</v>
      </c>
      <c r="P88" s="307">
        <f t="shared" si="33"/>
        <v>0</v>
      </c>
      <c r="Q88" s="307">
        <f t="shared" si="33"/>
        <v>0</v>
      </c>
      <c r="R88" s="307">
        <f t="shared" si="33"/>
        <v>0</v>
      </c>
      <c r="S88" s="307">
        <f t="shared" si="33"/>
        <v>0</v>
      </c>
      <c r="T88" s="307">
        <f t="shared" si="33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38"/>
      <c r="J89" s="338"/>
      <c r="K89" s="338"/>
      <c r="L89" s="338"/>
      <c r="M89" s="338"/>
      <c r="N89" s="338"/>
      <c r="O89" s="338"/>
      <c r="P89" s="338"/>
      <c r="Q89" s="314"/>
      <c r="R89" s="314"/>
      <c r="S89" s="311">
        <f>SUM(E89*1.0228)</f>
        <v>0</v>
      </c>
      <c r="T89" s="311">
        <f>SUM(S89*1.012)</f>
        <v>0</v>
      </c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38"/>
      <c r="J90" s="338"/>
      <c r="K90" s="338"/>
      <c r="L90" s="338"/>
      <c r="M90" s="338"/>
      <c r="N90" s="338"/>
      <c r="O90" s="338"/>
      <c r="P90" s="338"/>
      <c r="Q90" s="314"/>
      <c r="R90" s="314"/>
      <c r="S90" s="311">
        <f>SUM(E90*1.0228)</f>
        <v>0</v>
      </c>
      <c r="T90" s="311">
        <f>SUM(S90*1.012)</f>
        <v>0</v>
      </c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07">
        <f>SUM(E92)</f>
        <v>0</v>
      </c>
      <c r="F91" s="307">
        <f t="shared" ref="F91:T91" si="34">SUM(F92)</f>
        <v>0</v>
      </c>
      <c r="G91" s="307">
        <f t="shared" si="34"/>
        <v>0</v>
      </c>
      <c r="H91" s="307">
        <f t="shared" si="34"/>
        <v>0</v>
      </c>
      <c r="I91" s="307">
        <f t="shared" si="34"/>
        <v>0</v>
      </c>
      <c r="J91" s="307">
        <f t="shared" si="34"/>
        <v>0</v>
      </c>
      <c r="K91" s="307">
        <f t="shared" si="34"/>
        <v>0</v>
      </c>
      <c r="L91" s="307">
        <f t="shared" si="34"/>
        <v>0</v>
      </c>
      <c r="M91" s="307">
        <f t="shared" si="34"/>
        <v>0</v>
      </c>
      <c r="N91" s="307">
        <f t="shared" si="34"/>
        <v>0</v>
      </c>
      <c r="O91" s="307">
        <f t="shared" si="34"/>
        <v>0</v>
      </c>
      <c r="P91" s="307">
        <f t="shared" si="34"/>
        <v>0</v>
      </c>
      <c r="Q91" s="307">
        <f t="shared" si="34"/>
        <v>0</v>
      </c>
      <c r="R91" s="307">
        <f t="shared" si="34"/>
        <v>0</v>
      </c>
      <c r="S91" s="307">
        <f t="shared" si="34"/>
        <v>0</v>
      </c>
      <c r="T91" s="307">
        <f t="shared" si="34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38"/>
      <c r="J92" s="338"/>
      <c r="K92" s="338"/>
      <c r="L92" s="338"/>
      <c r="M92" s="338"/>
      <c r="N92" s="338"/>
      <c r="O92" s="338"/>
      <c r="P92" s="338"/>
      <c r="Q92" s="314"/>
      <c r="R92" s="314"/>
      <c r="S92" s="311">
        <f>SUM(E92*1.0228)</f>
        <v>0</v>
      </c>
      <c r="T92" s="311">
        <f>SUM(S92*1.012)</f>
        <v>0</v>
      </c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07">
        <f>SUM(E94)</f>
        <v>110000</v>
      </c>
      <c r="F93" s="307">
        <f t="shared" ref="F93:T93" si="35">SUM(F94)</f>
        <v>0</v>
      </c>
      <c r="G93" s="307">
        <f t="shared" si="35"/>
        <v>110000</v>
      </c>
      <c r="H93" s="307">
        <f t="shared" si="35"/>
        <v>0</v>
      </c>
      <c r="I93" s="307">
        <f t="shared" si="35"/>
        <v>0</v>
      </c>
      <c r="J93" s="307">
        <f t="shared" si="35"/>
        <v>0</v>
      </c>
      <c r="K93" s="307">
        <f t="shared" si="35"/>
        <v>0</v>
      </c>
      <c r="L93" s="307">
        <f t="shared" si="35"/>
        <v>0</v>
      </c>
      <c r="M93" s="307">
        <f t="shared" si="35"/>
        <v>0</v>
      </c>
      <c r="N93" s="307">
        <f t="shared" si="35"/>
        <v>0</v>
      </c>
      <c r="O93" s="307">
        <f t="shared" si="35"/>
        <v>0</v>
      </c>
      <c r="P93" s="307">
        <f t="shared" si="35"/>
        <v>0</v>
      </c>
      <c r="Q93" s="307">
        <f t="shared" si="35"/>
        <v>0</v>
      </c>
      <c r="R93" s="307">
        <f t="shared" si="35"/>
        <v>0</v>
      </c>
      <c r="S93" s="307">
        <f t="shared" si="35"/>
        <v>112507.99999999999</v>
      </c>
      <c r="T93" s="307">
        <f t="shared" si="35"/>
        <v>113858.09599999999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0">
        <f>F94+G94+H94+Q94+R94</f>
        <v>110000</v>
      </c>
      <c r="F94" s="311"/>
      <c r="G94" s="311">
        <v>110000</v>
      </c>
      <c r="H94" s="310">
        <f>SUM(I94:P94)</f>
        <v>0</v>
      </c>
      <c r="I94" s="338"/>
      <c r="J94" s="338"/>
      <c r="K94" s="338"/>
      <c r="L94" s="338"/>
      <c r="M94" s="338"/>
      <c r="N94" s="338"/>
      <c r="O94" s="338"/>
      <c r="P94" s="338"/>
      <c r="Q94" s="314"/>
      <c r="R94" s="314"/>
      <c r="S94" s="311">
        <f>SUM(E94*1.0228)</f>
        <v>112507.99999999999</v>
      </c>
      <c r="T94" s="311">
        <f>SUM(S94*1.012)</f>
        <v>113858.09599999999</v>
      </c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0"/>
      <c r="F95" s="324"/>
      <c r="G95" s="325"/>
      <c r="H95" s="326"/>
      <c r="I95" s="340"/>
      <c r="J95" s="340"/>
      <c r="K95" s="340"/>
      <c r="L95" s="340"/>
      <c r="M95" s="340"/>
      <c r="N95" s="340"/>
      <c r="O95" s="340"/>
      <c r="P95" s="340"/>
      <c r="Q95" s="314"/>
      <c r="R95" s="314"/>
      <c r="S95" s="311">
        <f>SUM(E95*1.0228)</f>
        <v>0</v>
      </c>
      <c r="T95" s="311">
        <f>SUM(S95*1.012)</f>
        <v>0</v>
      </c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03" t="s">
        <v>166</v>
      </c>
      <c r="B96" s="404"/>
      <c r="C96" s="404"/>
      <c r="D96" s="166">
        <f>SUM(D97)</f>
        <v>20000000</v>
      </c>
      <c r="E96" s="328">
        <f t="shared" ref="E96:T97" si="36">SUM(E97)</f>
        <v>245000</v>
      </c>
      <c r="F96" s="329">
        <f t="shared" si="36"/>
        <v>200000</v>
      </c>
      <c r="G96" s="329">
        <f t="shared" si="36"/>
        <v>45000</v>
      </c>
      <c r="H96" s="328">
        <f t="shared" si="36"/>
        <v>0</v>
      </c>
      <c r="I96" s="332">
        <f t="shared" si="36"/>
        <v>0</v>
      </c>
      <c r="J96" s="332">
        <f t="shared" si="36"/>
        <v>0</v>
      </c>
      <c r="K96" s="332">
        <f t="shared" si="36"/>
        <v>0</v>
      </c>
      <c r="L96" s="332">
        <f t="shared" si="36"/>
        <v>0</v>
      </c>
      <c r="M96" s="332">
        <f t="shared" si="36"/>
        <v>0</v>
      </c>
      <c r="N96" s="332">
        <f t="shared" si="36"/>
        <v>0</v>
      </c>
      <c r="O96" s="332">
        <f t="shared" si="36"/>
        <v>0</v>
      </c>
      <c r="P96" s="332">
        <f t="shared" si="36"/>
        <v>0</v>
      </c>
      <c r="Q96" s="329">
        <f t="shared" si="36"/>
        <v>0</v>
      </c>
      <c r="R96" s="329">
        <f t="shared" si="36"/>
        <v>0</v>
      </c>
      <c r="S96" s="329">
        <f t="shared" si="36"/>
        <v>250585.99999999997</v>
      </c>
      <c r="T96" s="329">
        <f t="shared" si="36"/>
        <v>253593.03199999998</v>
      </c>
      <c r="U96" s="418"/>
      <c r="V96" s="419"/>
      <c r="W96" s="419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18"/>
      <c r="AO96" s="419"/>
      <c r="AP96" s="419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18"/>
      <c r="BH96" s="419"/>
      <c r="BI96" s="419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18"/>
      <c r="CA96" s="419"/>
      <c r="CB96" s="419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18"/>
      <c r="CT96" s="419"/>
      <c r="CU96" s="419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18"/>
      <c r="DM96" s="419"/>
      <c r="DN96" s="419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18"/>
      <c r="EF96" s="419"/>
      <c r="EG96" s="419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18"/>
      <c r="EY96" s="419"/>
      <c r="EZ96" s="419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18"/>
      <c r="FR96" s="419"/>
      <c r="FS96" s="419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18"/>
      <c r="GK96" s="419"/>
      <c r="GL96" s="419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18"/>
      <c r="HD96" s="419"/>
      <c r="HE96" s="419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18"/>
      <c r="HW96" s="419"/>
      <c r="HX96" s="419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07">
        <f>SUM(E98)</f>
        <v>245000</v>
      </c>
      <c r="F97" s="307">
        <f t="shared" si="36"/>
        <v>200000</v>
      </c>
      <c r="G97" s="307">
        <f t="shared" si="36"/>
        <v>45000</v>
      </c>
      <c r="H97" s="307">
        <f t="shared" si="36"/>
        <v>0</v>
      </c>
      <c r="I97" s="307">
        <f t="shared" si="36"/>
        <v>0</v>
      </c>
      <c r="J97" s="307">
        <f t="shared" si="36"/>
        <v>0</v>
      </c>
      <c r="K97" s="307">
        <f t="shared" si="36"/>
        <v>0</v>
      </c>
      <c r="L97" s="307">
        <f t="shared" si="36"/>
        <v>0</v>
      </c>
      <c r="M97" s="307">
        <f t="shared" si="36"/>
        <v>0</v>
      </c>
      <c r="N97" s="307">
        <f t="shared" si="36"/>
        <v>0</v>
      </c>
      <c r="O97" s="307">
        <f t="shared" si="36"/>
        <v>0</v>
      </c>
      <c r="P97" s="307">
        <f t="shared" si="36"/>
        <v>0</v>
      </c>
      <c r="Q97" s="307">
        <f t="shared" si="36"/>
        <v>0</v>
      </c>
      <c r="R97" s="307">
        <f t="shared" si="36"/>
        <v>0</v>
      </c>
      <c r="S97" s="307">
        <f t="shared" si="36"/>
        <v>250585.99999999997</v>
      </c>
      <c r="T97" s="307">
        <f t="shared" si="36"/>
        <v>253593.03199999998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0">
        <f>F98+G98+H98+Q98+R98</f>
        <v>245000</v>
      </c>
      <c r="F98" s="311">
        <v>200000</v>
      </c>
      <c r="G98" s="311">
        <v>45000</v>
      </c>
      <c r="H98" s="310">
        <f>SUM(I98:P98)</f>
        <v>0</v>
      </c>
      <c r="I98" s="338"/>
      <c r="J98" s="338"/>
      <c r="K98" s="338"/>
      <c r="L98" s="338"/>
      <c r="M98" s="338"/>
      <c r="N98" s="338"/>
      <c r="O98" s="338"/>
      <c r="P98" s="338"/>
      <c r="Q98" s="314"/>
      <c r="R98" s="314"/>
      <c r="S98" s="311">
        <f>SUM(E98*1.0228)</f>
        <v>250585.99999999997</v>
      </c>
      <c r="T98" s="311">
        <f>SUM(S98*1.012)</f>
        <v>253593.03199999998</v>
      </c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3"/>
      <c r="F99" s="98"/>
      <c r="G99" s="98"/>
      <c r="H99" s="91"/>
      <c r="I99" s="341"/>
      <c r="J99" s="341"/>
      <c r="K99" s="341"/>
      <c r="L99" s="341"/>
      <c r="M99" s="341"/>
      <c r="N99" s="341"/>
      <c r="O99" s="341"/>
      <c r="P99" s="341"/>
      <c r="Q99" s="92"/>
      <c r="R99" s="92"/>
      <c r="S99" s="311">
        <f>SUM(E99*1.0228)</f>
        <v>0</v>
      </c>
      <c r="T99" s="92"/>
    </row>
    <row r="100" spans="1:238" s="161" customFormat="1" ht="19.5" thickBot="1">
      <c r="A100" s="401" t="s">
        <v>171</v>
      </c>
      <c r="B100" s="402"/>
      <c r="C100" s="402"/>
      <c r="D100" s="165">
        <f>SUM(D101)</f>
        <v>5000000</v>
      </c>
      <c r="E100" s="328">
        <f>SUM(E101)</f>
        <v>15000</v>
      </c>
      <c r="F100" s="329">
        <f t="shared" ref="F100:T101" si="37">SUM(F101)</f>
        <v>0</v>
      </c>
      <c r="G100" s="329">
        <f t="shared" si="37"/>
        <v>15000</v>
      </c>
      <c r="H100" s="328">
        <f t="shared" si="37"/>
        <v>0</v>
      </c>
      <c r="I100" s="330">
        <f t="shared" si="37"/>
        <v>0</v>
      </c>
      <c r="J100" s="330">
        <f t="shared" si="37"/>
        <v>0</v>
      </c>
      <c r="K100" s="330">
        <f t="shared" si="37"/>
        <v>0</v>
      </c>
      <c r="L100" s="330">
        <f t="shared" si="37"/>
        <v>0</v>
      </c>
      <c r="M100" s="330">
        <f t="shared" si="37"/>
        <v>0</v>
      </c>
      <c r="N100" s="330">
        <f t="shared" si="37"/>
        <v>0</v>
      </c>
      <c r="O100" s="330">
        <f t="shared" si="37"/>
        <v>0</v>
      </c>
      <c r="P100" s="330">
        <f t="shared" si="37"/>
        <v>0</v>
      </c>
      <c r="Q100" s="331">
        <f t="shared" si="37"/>
        <v>0</v>
      </c>
      <c r="R100" s="331">
        <f t="shared" si="37"/>
        <v>0</v>
      </c>
      <c r="S100" s="329">
        <f t="shared" si="37"/>
        <v>15341.999999999998</v>
      </c>
      <c r="T100" s="329">
        <f t="shared" si="37"/>
        <v>15526.103999999998</v>
      </c>
      <c r="U100" s="418"/>
      <c r="V100" s="419"/>
      <c r="W100" s="419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18"/>
      <c r="AO100" s="419"/>
      <c r="AP100" s="419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18"/>
      <c r="BH100" s="419"/>
      <c r="BI100" s="419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18"/>
      <c r="CA100" s="419"/>
      <c r="CB100" s="419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18"/>
      <c r="CT100" s="419"/>
      <c r="CU100" s="419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18"/>
      <c r="DM100" s="419"/>
      <c r="DN100" s="419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18"/>
      <c r="EF100" s="419"/>
      <c r="EG100" s="419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18"/>
      <c r="EY100" s="419"/>
      <c r="EZ100" s="419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18"/>
      <c r="FR100" s="419"/>
      <c r="FS100" s="419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18"/>
      <c r="GK100" s="419"/>
      <c r="GL100" s="419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18"/>
      <c r="HD100" s="419"/>
      <c r="HE100" s="419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18"/>
      <c r="HW100" s="419"/>
      <c r="HX100" s="419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07">
        <f>SUM(E102)</f>
        <v>15000</v>
      </c>
      <c r="F101" s="307">
        <f t="shared" si="37"/>
        <v>0</v>
      </c>
      <c r="G101" s="307">
        <f>SUM(G102)</f>
        <v>15000</v>
      </c>
      <c r="H101" s="307">
        <f t="shared" si="37"/>
        <v>0</v>
      </c>
      <c r="I101" s="307">
        <f t="shared" si="37"/>
        <v>0</v>
      </c>
      <c r="J101" s="307">
        <f t="shared" si="37"/>
        <v>0</v>
      </c>
      <c r="K101" s="307">
        <f t="shared" si="37"/>
        <v>0</v>
      </c>
      <c r="L101" s="307">
        <f t="shared" si="37"/>
        <v>0</v>
      </c>
      <c r="M101" s="307">
        <f t="shared" si="37"/>
        <v>0</v>
      </c>
      <c r="N101" s="307">
        <f t="shared" si="37"/>
        <v>0</v>
      </c>
      <c r="O101" s="307">
        <f t="shared" si="37"/>
        <v>0</v>
      </c>
      <c r="P101" s="307">
        <f t="shared" si="37"/>
        <v>0</v>
      </c>
      <c r="Q101" s="307">
        <f t="shared" si="37"/>
        <v>0</v>
      </c>
      <c r="R101" s="307">
        <f t="shared" si="37"/>
        <v>0</v>
      </c>
      <c r="S101" s="307">
        <f t="shared" si="37"/>
        <v>15341.999999999998</v>
      </c>
      <c r="T101" s="307">
        <f t="shared" si="37"/>
        <v>15526.103999999998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0">
        <f>F102+G102+H102+Q102+R102</f>
        <v>15000</v>
      </c>
      <c r="F102" s="311"/>
      <c r="G102" s="311">
        <v>15000</v>
      </c>
      <c r="H102" s="310">
        <f>SUM(I102:P102)</f>
        <v>0</v>
      </c>
      <c r="I102" s="338"/>
      <c r="J102" s="338"/>
      <c r="K102" s="338"/>
      <c r="L102" s="338"/>
      <c r="M102" s="338"/>
      <c r="N102" s="338"/>
      <c r="O102" s="338"/>
      <c r="P102" s="338"/>
      <c r="Q102" s="314"/>
      <c r="R102" s="314"/>
      <c r="S102" s="311">
        <f>SUM(E102*1.0228)</f>
        <v>15341.999999999998</v>
      </c>
      <c r="T102" s="311">
        <f>SUM(S102*1.012)</f>
        <v>15526.103999999998</v>
      </c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5"/>
      <c r="F103" s="334"/>
      <c r="G103" s="334"/>
      <c r="H103" s="335"/>
      <c r="I103" s="169"/>
      <c r="J103" s="170"/>
      <c r="K103" s="170"/>
      <c r="L103" s="342"/>
      <c r="M103" s="341"/>
      <c r="N103" s="341"/>
      <c r="O103" s="341"/>
      <c r="P103" s="341"/>
      <c r="Q103" s="92"/>
      <c r="R103" s="92"/>
      <c r="S103" s="311">
        <f>SUM(E103*1.0228)</f>
        <v>0</v>
      </c>
      <c r="T103" s="92"/>
    </row>
    <row r="104" spans="1:238" s="161" customFormat="1" ht="19.5" thickBot="1">
      <c r="A104" s="401" t="s">
        <v>172</v>
      </c>
      <c r="B104" s="402"/>
      <c r="C104" s="402"/>
      <c r="D104" s="165">
        <f>SUM(D105+D107)</f>
        <v>3325000</v>
      </c>
      <c r="E104" s="328">
        <f t="shared" ref="E104:T104" si="38">SUM(E105+E107)</f>
        <v>0</v>
      </c>
      <c r="F104" s="329">
        <f t="shared" si="38"/>
        <v>0</v>
      </c>
      <c r="G104" s="329">
        <f t="shared" si="38"/>
        <v>0</v>
      </c>
      <c r="H104" s="328">
        <f t="shared" si="38"/>
        <v>0</v>
      </c>
      <c r="I104" s="332">
        <f t="shared" si="38"/>
        <v>0</v>
      </c>
      <c r="J104" s="332">
        <f t="shared" si="38"/>
        <v>0</v>
      </c>
      <c r="K104" s="332">
        <f t="shared" si="38"/>
        <v>0</v>
      </c>
      <c r="L104" s="332">
        <f t="shared" si="38"/>
        <v>0</v>
      </c>
      <c r="M104" s="332">
        <f t="shared" si="38"/>
        <v>0</v>
      </c>
      <c r="N104" s="332">
        <f t="shared" si="38"/>
        <v>0</v>
      </c>
      <c r="O104" s="332">
        <f t="shared" si="38"/>
        <v>0</v>
      </c>
      <c r="P104" s="332">
        <f t="shared" si="38"/>
        <v>0</v>
      </c>
      <c r="Q104" s="329">
        <f t="shared" si="38"/>
        <v>0</v>
      </c>
      <c r="R104" s="329">
        <f t="shared" si="38"/>
        <v>0</v>
      </c>
      <c r="S104" s="329">
        <f t="shared" si="38"/>
        <v>0</v>
      </c>
      <c r="T104" s="329">
        <f t="shared" si="38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07">
        <f>SUM(E106)</f>
        <v>0</v>
      </c>
      <c r="F105" s="307">
        <f t="shared" ref="F105:T105" si="39">SUM(F106)</f>
        <v>0</v>
      </c>
      <c r="G105" s="307">
        <f t="shared" si="39"/>
        <v>0</v>
      </c>
      <c r="H105" s="307">
        <f t="shared" si="39"/>
        <v>0</v>
      </c>
      <c r="I105" s="307">
        <f t="shared" si="39"/>
        <v>0</v>
      </c>
      <c r="J105" s="307">
        <f t="shared" si="39"/>
        <v>0</v>
      </c>
      <c r="K105" s="307">
        <f t="shared" si="39"/>
        <v>0</v>
      </c>
      <c r="L105" s="307">
        <f t="shared" si="39"/>
        <v>0</v>
      </c>
      <c r="M105" s="307">
        <f t="shared" si="39"/>
        <v>0</v>
      </c>
      <c r="N105" s="307">
        <f t="shared" si="39"/>
        <v>0</v>
      </c>
      <c r="O105" s="307">
        <f t="shared" si="39"/>
        <v>0</v>
      </c>
      <c r="P105" s="307">
        <f t="shared" si="39"/>
        <v>0</v>
      </c>
      <c r="Q105" s="307">
        <f t="shared" si="39"/>
        <v>0</v>
      </c>
      <c r="R105" s="307">
        <f t="shared" si="39"/>
        <v>0</v>
      </c>
      <c r="S105" s="307">
        <f t="shared" si="39"/>
        <v>0</v>
      </c>
      <c r="T105" s="307">
        <f t="shared" si="39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38"/>
      <c r="J106" s="338"/>
      <c r="K106" s="338"/>
      <c r="L106" s="338"/>
      <c r="M106" s="338"/>
      <c r="N106" s="338"/>
      <c r="O106" s="338"/>
      <c r="P106" s="338"/>
      <c r="Q106" s="314"/>
      <c r="R106" s="314"/>
      <c r="S106" s="311">
        <f>SUM(E106*1.0228)</f>
        <v>0</v>
      </c>
      <c r="T106" s="311">
        <f>SUM(S106*1.012)</f>
        <v>0</v>
      </c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07">
        <f>SUM(E108)</f>
        <v>0</v>
      </c>
      <c r="F107" s="307">
        <f t="shared" ref="F107:T107" si="40">SUM(F108)</f>
        <v>0</v>
      </c>
      <c r="G107" s="307">
        <f t="shared" si="40"/>
        <v>0</v>
      </c>
      <c r="H107" s="307">
        <f t="shared" si="40"/>
        <v>0</v>
      </c>
      <c r="I107" s="307">
        <f t="shared" si="40"/>
        <v>0</v>
      </c>
      <c r="J107" s="307">
        <f t="shared" si="40"/>
        <v>0</v>
      </c>
      <c r="K107" s="307">
        <f t="shared" si="40"/>
        <v>0</v>
      </c>
      <c r="L107" s="307">
        <f t="shared" si="40"/>
        <v>0</v>
      </c>
      <c r="M107" s="307">
        <f t="shared" si="40"/>
        <v>0</v>
      </c>
      <c r="N107" s="307">
        <f t="shared" si="40"/>
        <v>0</v>
      </c>
      <c r="O107" s="307">
        <f t="shared" si="40"/>
        <v>0</v>
      </c>
      <c r="P107" s="307">
        <f t="shared" si="40"/>
        <v>0</v>
      </c>
      <c r="Q107" s="307">
        <f t="shared" si="40"/>
        <v>0</v>
      </c>
      <c r="R107" s="307">
        <f t="shared" si="40"/>
        <v>0</v>
      </c>
      <c r="S107" s="307">
        <f t="shared" si="40"/>
        <v>0</v>
      </c>
      <c r="T107" s="307">
        <f t="shared" si="40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38"/>
      <c r="J108" s="338"/>
      <c r="K108" s="338"/>
      <c r="L108" s="338"/>
      <c r="M108" s="338"/>
      <c r="N108" s="338"/>
      <c r="O108" s="338"/>
      <c r="P108" s="338"/>
      <c r="Q108" s="314"/>
      <c r="R108" s="314"/>
      <c r="S108" s="311">
        <f>SUM(E108*1.0228)</f>
        <v>0</v>
      </c>
      <c r="T108" s="311">
        <f>SUM(S108*1.012)</f>
        <v>0</v>
      </c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5"/>
      <c r="F109" s="334"/>
      <c r="G109" s="334"/>
      <c r="H109" s="335"/>
      <c r="I109" s="169"/>
      <c r="J109" s="170"/>
      <c r="K109" s="170"/>
      <c r="L109" s="342"/>
      <c r="M109" s="341"/>
      <c r="N109" s="341"/>
      <c r="O109" s="341"/>
      <c r="P109" s="341"/>
      <c r="Q109" s="92"/>
      <c r="R109" s="92"/>
      <c r="S109" s="311">
        <f>SUM(E109*1.0228)</f>
        <v>0</v>
      </c>
      <c r="T109" s="311">
        <f>SUM(S109*1.012)</f>
        <v>0</v>
      </c>
    </row>
    <row r="110" spans="1:238" s="60" customFormat="1" ht="37.5" customHeight="1" thickBot="1">
      <c r="A110" s="401" t="s">
        <v>173</v>
      </c>
      <c r="B110" s="402"/>
      <c r="C110" s="402"/>
      <c r="D110" s="165">
        <f>SUM(D111+D113+D115+D117+D120+D122)</f>
        <v>15975000</v>
      </c>
      <c r="E110" s="328">
        <f>SUM(E111+E113+E115+E117+E120+E122)</f>
        <v>0</v>
      </c>
      <c r="F110" s="329">
        <f t="shared" ref="F110:T110" si="41">SUM(F111+F113+F115+F117+F120+F122)</f>
        <v>0</v>
      </c>
      <c r="G110" s="329">
        <f t="shared" si="41"/>
        <v>0</v>
      </c>
      <c r="H110" s="328">
        <f t="shared" si="41"/>
        <v>0</v>
      </c>
      <c r="I110" s="332">
        <f t="shared" si="41"/>
        <v>0</v>
      </c>
      <c r="J110" s="332">
        <f t="shared" si="41"/>
        <v>0</v>
      </c>
      <c r="K110" s="332">
        <f t="shared" si="41"/>
        <v>0</v>
      </c>
      <c r="L110" s="332">
        <f t="shared" si="41"/>
        <v>0</v>
      </c>
      <c r="M110" s="332">
        <f t="shared" si="41"/>
        <v>0</v>
      </c>
      <c r="N110" s="332">
        <f t="shared" si="41"/>
        <v>0</v>
      </c>
      <c r="O110" s="332">
        <f t="shared" si="41"/>
        <v>0</v>
      </c>
      <c r="P110" s="332">
        <f t="shared" si="41"/>
        <v>0</v>
      </c>
      <c r="Q110" s="329">
        <f t="shared" si="41"/>
        <v>0</v>
      </c>
      <c r="R110" s="329">
        <f t="shared" si="41"/>
        <v>0</v>
      </c>
      <c r="S110" s="329">
        <f t="shared" si="41"/>
        <v>0</v>
      </c>
      <c r="T110" s="329">
        <f t="shared" si="41"/>
        <v>0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07">
        <f t="shared" ref="E111:T111" si="42">SUM(E112)</f>
        <v>0</v>
      </c>
      <c r="F111" s="308">
        <f t="shared" si="42"/>
        <v>0</v>
      </c>
      <c r="G111" s="308">
        <f t="shared" si="42"/>
        <v>0</v>
      </c>
      <c r="H111" s="307">
        <f t="shared" si="42"/>
        <v>0</v>
      </c>
      <c r="I111" s="309">
        <f t="shared" si="42"/>
        <v>0</v>
      </c>
      <c r="J111" s="309">
        <f t="shared" si="42"/>
        <v>0</v>
      </c>
      <c r="K111" s="309">
        <f t="shared" si="42"/>
        <v>0</v>
      </c>
      <c r="L111" s="309">
        <f t="shared" si="42"/>
        <v>0</v>
      </c>
      <c r="M111" s="309">
        <f t="shared" si="42"/>
        <v>0</v>
      </c>
      <c r="N111" s="309">
        <f t="shared" si="42"/>
        <v>0</v>
      </c>
      <c r="O111" s="309">
        <f t="shared" si="42"/>
        <v>0</v>
      </c>
      <c r="P111" s="309">
        <f t="shared" si="42"/>
        <v>0</v>
      </c>
      <c r="Q111" s="308">
        <f t="shared" si="42"/>
        <v>0</v>
      </c>
      <c r="R111" s="308">
        <f t="shared" si="42"/>
        <v>0</v>
      </c>
      <c r="S111" s="308">
        <f t="shared" si="42"/>
        <v>0</v>
      </c>
      <c r="T111" s="308">
        <f t="shared" si="42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0">
        <f>F112+G112+H112+Q112+R112</f>
        <v>0</v>
      </c>
      <c r="F112" s="311"/>
      <c r="G112" s="311"/>
      <c r="H112" s="310">
        <f>SUM(I112:P112)</f>
        <v>0</v>
      </c>
      <c r="I112" s="338"/>
      <c r="J112" s="338"/>
      <c r="K112" s="338"/>
      <c r="L112" s="338"/>
      <c r="M112" s="338"/>
      <c r="N112" s="338"/>
      <c r="O112" s="338"/>
      <c r="P112" s="338"/>
      <c r="Q112" s="314"/>
      <c r="R112" s="314"/>
      <c r="S112" s="311">
        <f>SUM(E112*1.0228)</f>
        <v>0</v>
      </c>
      <c r="T112" s="311">
        <f>SUM(S112*1.012)</f>
        <v>0</v>
      </c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07">
        <f t="shared" ref="E113:T113" si="43">SUM(E114)</f>
        <v>0</v>
      </c>
      <c r="F113" s="308">
        <f t="shared" si="43"/>
        <v>0</v>
      </c>
      <c r="G113" s="308">
        <f t="shared" si="43"/>
        <v>0</v>
      </c>
      <c r="H113" s="307">
        <f t="shared" si="43"/>
        <v>0</v>
      </c>
      <c r="I113" s="309">
        <f t="shared" si="43"/>
        <v>0</v>
      </c>
      <c r="J113" s="309">
        <f t="shared" si="43"/>
        <v>0</v>
      </c>
      <c r="K113" s="309">
        <f t="shared" si="43"/>
        <v>0</v>
      </c>
      <c r="L113" s="309">
        <f t="shared" si="43"/>
        <v>0</v>
      </c>
      <c r="M113" s="309">
        <f t="shared" si="43"/>
        <v>0</v>
      </c>
      <c r="N113" s="309">
        <f t="shared" si="43"/>
        <v>0</v>
      </c>
      <c r="O113" s="309">
        <f t="shared" si="43"/>
        <v>0</v>
      </c>
      <c r="P113" s="309">
        <f t="shared" si="43"/>
        <v>0</v>
      </c>
      <c r="Q113" s="308">
        <f t="shared" si="43"/>
        <v>0</v>
      </c>
      <c r="R113" s="308">
        <f t="shared" si="43"/>
        <v>0</v>
      </c>
      <c r="S113" s="308">
        <f t="shared" si="43"/>
        <v>0</v>
      </c>
      <c r="T113" s="308">
        <f t="shared" si="43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38"/>
      <c r="J114" s="338"/>
      <c r="K114" s="338"/>
      <c r="L114" s="338"/>
      <c r="M114" s="338"/>
      <c r="N114" s="338"/>
      <c r="O114" s="338"/>
      <c r="P114" s="338"/>
      <c r="Q114" s="314"/>
      <c r="R114" s="314"/>
      <c r="S114" s="311">
        <f>SUM(E114*1.0228)</f>
        <v>0</v>
      </c>
      <c r="T114" s="311">
        <f>SUM(S114*1.012)</f>
        <v>0</v>
      </c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07">
        <f t="shared" ref="E115:T115" si="44">SUM(E116)</f>
        <v>0</v>
      </c>
      <c r="F115" s="308">
        <f t="shared" si="44"/>
        <v>0</v>
      </c>
      <c r="G115" s="308">
        <f t="shared" si="44"/>
        <v>0</v>
      </c>
      <c r="H115" s="307">
        <f t="shared" si="44"/>
        <v>0</v>
      </c>
      <c r="I115" s="309">
        <f t="shared" si="44"/>
        <v>0</v>
      </c>
      <c r="J115" s="309">
        <f t="shared" si="44"/>
        <v>0</v>
      </c>
      <c r="K115" s="309">
        <f t="shared" si="44"/>
        <v>0</v>
      </c>
      <c r="L115" s="309">
        <f t="shared" si="44"/>
        <v>0</v>
      </c>
      <c r="M115" s="309">
        <f t="shared" si="44"/>
        <v>0</v>
      </c>
      <c r="N115" s="309">
        <f t="shared" si="44"/>
        <v>0</v>
      </c>
      <c r="O115" s="309">
        <f t="shared" si="44"/>
        <v>0</v>
      </c>
      <c r="P115" s="309">
        <f t="shared" si="44"/>
        <v>0</v>
      </c>
      <c r="Q115" s="308">
        <f t="shared" si="44"/>
        <v>0</v>
      </c>
      <c r="R115" s="308">
        <f t="shared" si="44"/>
        <v>0</v>
      </c>
      <c r="S115" s="308">
        <f t="shared" si="44"/>
        <v>0</v>
      </c>
      <c r="T115" s="308">
        <f t="shared" si="44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38"/>
      <c r="J116" s="338"/>
      <c r="K116" s="338"/>
      <c r="L116" s="338"/>
      <c r="M116" s="338"/>
      <c r="N116" s="338"/>
      <c r="O116" s="338"/>
      <c r="P116" s="338"/>
      <c r="Q116" s="314"/>
      <c r="R116" s="314"/>
      <c r="S116" s="311">
        <f>SUM(E116*1.0228)</f>
        <v>0</v>
      </c>
      <c r="T116" s="311">
        <f>SUM(S116*1.012)</f>
        <v>0</v>
      </c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07">
        <f t="shared" ref="E117:T117" si="45">SUM(E118+E119)</f>
        <v>0</v>
      </c>
      <c r="F117" s="308">
        <f t="shared" si="45"/>
        <v>0</v>
      </c>
      <c r="G117" s="308">
        <f t="shared" si="45"/>
        <v>0</v>
      </c>
      <c r="H117" s="307">
        <f t="shared" si="45"/>
        <v>0</v>
      </c>
      <c r="I117" s="309">
        <f t="shared" si="45"/>
        <v>0</v>
      </c>
      <c r="J117" s="309">
        <f t="shared" si="45"/>
        <v>0</v>
      </c>
      <c r="K117" s="309">
        <f t="shared" si="45"/>
        <v>0</v>
      </c>
      <c r="L117" s="309">
        <f t="shared" si="45"/>
        <v>0</v>
      </c>
      <c r="M117" s="309">
        <f t="shared" si="45"/>
        <v>0</v>
      </c>
      <c r="N117" s="309">
        <f t="shared" si="45"/>
        <v>0</v>
      </c>
      <c r="O117" s="309">
        <f t="shared" si="45"/>
        <v>0</v>
      </c>
      <c r="P117" s="309">
        <f t="shared" si="45"/>
        <v>0</v>
      </c>
      <c r="Q117" s="308">
        <f t="shared" si="45"/>
        <v>0</v>
      </c>
      <c r="R117" s="308">
        <f t="shared" si="45"/>
        <v>0</v>
      </c>
      <c r="S117" s="308">
        <f t="shared" si="45"/>
        <v>0</v>
      </c>
      <c r="T117" s="308">
        <f t="shared" si="45"/>
        <v>0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0">
        <f>F118+G118+H118+Q118+R118</f>
        <v>0</v>
      </c>
      <c r="F118" s="311"/>
      <c r="G118" s="311"/>
      <c r="H118" s="310">
        <f>SUM(I118:P118)</f>
        <v>0</v>
      </c>
      <c r="I118" s="338"/>
      <c r="J118" s="338"/>
      <c r="K118" s="338"/>
      <c r="L118" s="338"/>
      <c r="M118" s="338"/>
      <c r="N118" s="338"/>
      <c r="O118" s="338"/>
      <c r="P118" s="338"/>
      <c r="Q118" s="314"/>
      <c r="R118" s="314"/>
      <c r="S118" s="311">
        <f>SUM(E118*1.0228)</f>
        <v>0</v>
      </c>
      <c r="T118" s="311">
        <f>SUM(S118*1.012)</f>
        <v>0</v>
      </c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0">
        <f>F119+G119+H119+Q119+R119</f>
        <v>0</v>
      </c>
      <c r="F119" s="311"/>
      <c r="G119" s="311"/>
      <c r="H119" s="310">
        <f>SUM(I119:P119)</f>
        <v>0</v>
      </c>
      <c r="I119" s="338"/>
      <c r="J119" s="338"/>
      <c r="K119" s="338"/>
      <c r="L119" s="338"/>
      <c r="M119" s="338"/>
      <c r="N119" s="338"/>
      <c r="O119" s="338"/>
      <c r="P119" s="338"/>
      <c r="Q119" s="314"/>
      <c r="R119" s="314"/>
      <c r="S119" s="311">
        <f>SUM(E119*1.0228)</f>
        <v>0</v>
      </c>
      <c r="T119" s="311">
        <f>SUM(S119*1.012)</f>
        <v>0</v>
      </c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07">
        <f t="shared" ref="E120:T120" si="46">SUM(E121)</f>
        <v>0</v>
      </c>
      <c r="F120" s="308">
        <f t="shared" si="46"/>
        <v>0</v>
      </c>
      <c r="G120" s="308">
        <f t="shared" si="46"/>
        <v>0</v>
      </c>
      <c r="H120" s="307">
        <f t="shared" si="46"/>
        <v>0</v>
      </c>
      <c r="I120" s="309">
        <f t="shared" si="46"/>
        <v>0</v>
      </c>
      <c r="J120" s="309">
        <f t="shared" si="46"/>
        <v>0</v>
      </c>
      <c r="K120" s="309">
        <f t="shared" si="46"/>
        <v>0</v>
      </c>
      <c r="L120" s="309">
        <f t="shared" si="46"/>
        <v>0</v>
      </c>
      <c r="M120" s="309">
        <f t="shared" si="46"/>
        <v>0</v>
      </c>
      <c r="N120" s="309">
        <f t="shared" si="46"/>
        <v>0</v>
      </c>
      <c r="O120" s="309">
        <f t="shared" si="46"/>
        <v>0</v>
      </c>
      <c r="P120" s="309">
        <f t="shared" si="46"/>
        <v>0</v>
      </c>
      <c r="Q120" s="308">
        <f t="shared" si="46"/>
        <v>0</v>
      </c>
      <c r="R120" s="308">
        <f t="shared" si="46"/>
        <v>0</v>
      </c>
      <c r="S120" s="308">
        <f t="shared" si="46"/>
        <v>0</v>
      </c>
      <c r="T120" s="308">
        <f t="shared" si="46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38"/>
      <c r="J121" s="338"/>
      <c r="K121" s="338"/>
      <c r="L121" s="338"/>
      <c r="M121" s="338"/>
      <c r="N121" s="338"/>
      <c r="O121" s="338"/>
      <c r="P121" s="338"/>
      <c r="Q121" s="314"/>
      <c r="R121" s="314"/>
      <c r="S121" s="311">
        <f>SUM(E121*1.0228)</f>
        <v>0</v>
      </c>
      <c r="T121" s="311">
        <f>SUM(S121*1.012)</f>
        <v>0</v>
      </c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07">
        <f>SUM(E123)</f>
        <v>0</v>
      </c>
      <c r="F122" s="308">
        <f t="shared" ref="F122:T122" si="47">SUM(F123)</f>
        <v>0</v>
      </c>
      <c r="G122" s="308">
        <f t="shared" si="47"/>
        <v>0</v>
      </c>
      <c r="H122" s="307">
        <f t="shared" si="47"/>
        <v>0</v>
      </c>
      <c r="I122" s="309">
        <f t="shared" si="47"/>
        <v>0</v>
      </c>
      <c r="J122" s="309">
        <f t="shared" si="47"/>
        <v>0</v>
      </c>
      <c r="K122" s="309">
        <f t="shared" si="47"/>
        <v>0</v>
      </c>
      <c r="L122" s="309">
        <f t="shared" si="47"/>
        <v>0</v>
      </c>
      <c r="M122" s="309">
        <f t="shared" si="47"/>
        <v>0</v>
      </c>
      <c r="N122" s="309">
        <f t="shared" si="47"/>
        <v>0</v>
      </c>
      <c r="O122" s="309">
        <f t="shared" si="47"/>
        <v>0</v>
      </c>
      <c r="P122" s="309">
        <f t="shared" si="47"/>
        <v>0</v>
      </c>
      <c r="Q122" s="308">
        <f t="shared" si="47"/>
        <v>0</v>
      </c>
      <c r="R122" s="308">
        <f t="shared" si="47"/>
        <v>0</v>
      </c>
      <c r="S122" s="308">
        <f t="shared" si="47"/>
        <v>0</v>
      </c>
      <c r="T122" s="308">
        <f t="shared" si="47"/>
        <v>0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0">
        <f>F123+G123+H123+Q123+R123</f>
        <v>0</v>
      </c>
      <c r="F123" s="311"/>
      <c r="G123" s="311"/>
      <c r="H123" s="310">
        <f>SUM(I123:P123)</f>
        <v>0</v>
      </c>
      <c r="I123" s="338"/>
      <c r="J123" s="338"/>
      <c r="K123" s="338"/>
      <c r="L123" s="338"/>
      <c r="M123" s="338"/>
      <c r="N123" s="338"/>
      <c r="O123" s="338"/>
      <c r="P123" s="338"/>
      <c r="Q123" s="314"/>
      <c r="R123" s="314"/>
      <c r="S123" s="311">
        <f>SUM(E123*1.0228)</f>
        <v>0</v>
      </c>
      <c r="T123" s="311">
        <f>SUM(S123*1.012)</f>
        <v>0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.75">
      <c r="A124" s="143"/>
      <c r="B124" s="144"/>
      <c r="C124" s="145"/>
      <c r="D124" s="146"/>
      <c r="E124" s="310"/>
      <c r="F124" s="336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401" t="s">
        <v>183</v>
      </c>
      <c r="B125" s="401"/>
      <c r="C125" s="401"/>
      <c r="D125" s="165">
        <f>SUM(D126)</f>
        <v>150000</v>
      </c>
      <c r="E125" s="328">
        <f>SUM(E126)</f>
        <v>0</v>
      </c>
      <c r="F125" s="329">
        <f t="shared" ref="F125:T126" si="48">SUM(F126)</f>
        <v>0</v>
      </c>
      <c r="G125" s="329">
        <f t="shared" si="48"/>
        <v>0</v>
      </c>
      <c r="H125" s="328">
        <f t="shared" si="48"/>
        <v>0</v>
      </c>
      <c r="I125" s="330">
        <f t="shared" si="48"/>
        <v>0</v>
      </c>
      <c r="J125" s="330">
        <f t="shared" si="48"/>
        <v>0</v>
      </c>
      <c r="K125" s="330">
        <f t="shared" si="48"/>
        <v>0</v>
      </c>
      <c r="L125" s="330">
        <f t="shared" si="48"/>
        <v>0</v>
      </c>
      <c r="M125" s="330">
        <f t="shared" si="48"/>
        <v>0</v>
      </c>
      <c r="N125" s="330">
        <f t="shared" si="48"/>
        <v>0</v>
      </c>
      <c r="O125" s="330">
        <f t="shared" si="48"/>
        <v>0</v>
      </c>
      <c r="P125" s="330">
        <f t="shared" si="48"/>
        <v>0</v>
      </c>
      <c r="Q125" s="331">
        <f t="shared" si="48"/>
        <v>0</v>
      </c>
      <c r="R125" s="331">
        <f t="shared" si="48"/>
        <v>0</v>
      </c>
      <c r="S125" s="329">
        <f t="shared" si="48"/>
        <v>0</v>
      </c>
      <c r="T125" s="329">
        <f t="shared" si="48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07">
        <f>SUM(E127)</f>
        <v>0</v>
      </c>
      <c r="F126" s="308">
        <f t="shared" si="48"/>
        <v>0</v>
      </c>
      <c r="G126" s="308">
        <f t="shared" si="48"/>
        <v>0</v>
      </c>
      <c r="H126" s="307">
        <f t="shared" si="48"/>
        <v>0</v>
      </c>
      <c r="I126" s="309">
        <f t="shared" si="48"/>
        <v>0</v>
      </c>
      <c r="J126" s="309">
        <f t="shared" si="48"/>
        <v>0</v>
      </c>
      <c r="K126" s="309">
        <f t="shared" si="48"/>
        <v>0</v>
      </c>
      <c r="L126" s="309">
        <f t="shared" si="48"/>
        <v>0</v>
      </c>
      <c r="M126" s="309">
        <f t="shared" si="48"/>
        <v>0</v>
      </c>
      <c r="N126" s="309">
        <f t="shared" si="48"/>
        <v>0</v>
      </c>
      <c r="O126" s="309">
        <f t="shared" si="48"/>
        <v>0</v>
      </c>
      <c r="P126" s="309">
        <f t="shared" si="48"/>
        <v>0</v>
      </c>
      <c r="Q126" s="308">
        <f t="shared" si="48"/>
        <v>0</v>
      </c>
      <c r="R126" s="308">
        <f t="shared" si="48"/>
        <v>0</v>
      </c>
      <c r="S126" s="308">
        <f t="shared" si="48"/>
        <v>0</v>
      </c>
      <c r="T126" s="308">
        <f t="shared" si="48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0">
        <f>F127+G127+H127+Q127+R127</f>
        <v>0</v>
      </c>
      <c r="F127" s="324"/>
      <c r="G127" s="325"/>
      <c r="H127" s="310">
        <f>SUM(I127:P127)</f>
        <v>0</v>
      </c>
      <c r="I127" s="338"/>
      <c r="J127" s="338"/>
      <c r="K127" s="338"/>
      <c r="L127" s="338"/>
      <c r="M127" s="338"/>
      <c r="N127" s="338"/>
      <c r="O127" s="338"/>
      <c r="P127" s="338"/>
      <c r="Q127" s="314"/>
      <c r="R127" s="314"/>
      <c r="S127" s="311">
        <f>SUM(E127*1.0228)</f>
        <v>0</v>
      </c>
      <c r="T127" s="311">
        <f>SUM(S127*1.012)</f>
        <v>0</v>
      </c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.75">
      <c r="A128" s="143"/>
      <c r="B128" s="144"/>
      <c r="C128" s="145"/>
      <c r="D128" s="146"/>
      <c r="E128" s="310"/>
      <c r="F128" s="336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401" t="s">
        <v>184</v>
      </c>
      <c r="B129" s="401"/>
      <c r="C129" s="401"/>
      <c r="D129" s="165">
        <f>D130</f>
        <v>910000</v>
      </c>
      <c r="E129" s="328">
        <f>E130</f>
        <v>0</v>
      </c>
      <c r="F129" s="329">
        <f t="shared" ref="F129:T129" si="49">F130</f>
        <v>0</v>
      </c>
      <c r="G129" s="329">
        <f t="shared" si="49"/>
        <v>0</v>
      </c>
      <c r="H129" s="328">
        <f t="shared" si="49"/>
        <v>0</v>
      </c>
      <c r="I129" s="330">
        <f t="shared" si="49"/>
        <v>0</v>
      </c>
      <c r="J129" s="330">
        <f t="shared" si="49"/>
        <v>0</v>
      </c>
      <c r="K129" s="330">
        <f t="shared" si="49"/>
        <v>0</v>
      </c>
      <c r="L129" s="330">
        <f t="shared" si="49"/>
        <v>0</v>
      </c>
      <c r="M129" s="330">
        <f t="shared" si="49"/>
        <v>0</v>
      </c>
      <c r="N129" s="330">
        <f t="shared" si="49"/>
        <v>0</v>
      </c>
      <c r="O129" s="330">
        <f t="shared" si="49"/>
        <v>0</v>
      </c>
      <c r="P129" s="330">
        <f t="shared" si="49"/>
        <v>0</v>
      </c>
      <c r="Q129" s="331">
        <f t="shared" si="49"/>
        <v>0</v>
      </c>
      <c r="R129" s="331">
        <f t="shared" si="49"/>
        <v>0</v>
      </c>
      <c r="S129" s="329">
        <f t="shared" si="49"/>
        <v>0</v>
      </c>
      <c r="T129" s="329">
        <f t="shared" si="49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07">
        <f t="shared" ref="E130:T130" si="50">SUM(E131)</f>
        <v>0</v>
      </c>
      <c r="F130" s="308">
        <f t="shared" si="50"/>
        <v>0</v>
      </c>
      <c r="G130" s="308">
        <f t="shared" si="50"/>
        <v>0</v>
      </c>
      <c r="H130" s="307">
        <f t="shared" si="50"/>
        <v>0</v>
      </c>
      <c r="I130" s="309">
        <f t="shared" si="50"/>
        <v>0</v>
      </c>
      <c r="J130" s="309">
        <f t="shared" si="50"/>
        <v>0</v>
      </c>
      <c r="K130" s="309">
        <f t="shared" si="50"/>
        <v>0</v>
      </c>
      <c r="L130" s="309">
        <f t="shared" si="50"/>
        <v>0</v>
      </c>
      <c r="M130" s="309">
        <f t="shared" si="50"/>
        <v>0</v>
      </c>
      <c r="N130" s="309">
        <f t="shared" si="50"/>
        <v>0</v>
      </c>
      <c r="O130" s="309">
        <f t="shared" si="50"/>
        <v>0</v>
      </c>
      <c r="P130" s="309">
        <f t="shared" si="50"/>
        <v>0</v>
      </c>
      <c r="Q130" s="308">
        <f t="shared" si="50"/>
        <v>0</v>
      </c>
      <c r="R130" s="308">
        <f t="shared" si="50"/>
        <v>0</v>
      </c>
      <c r="S130" s="308">
        <f t="shared" si="50"/>
        <v>0</v>
      </c>
      <c r="T130" s="308">
        <f t="shared" si="50"/>
        <v>0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0">
        <f>F131+G131+H131+Q131+R131</f>
        <v>0</v>
      </c>
      <c r="F131" s="324"/>
      <c r="G131" s="325"/>
      <c r="H131" s="310">
        <f>SUM(I131:P131)</f>
        <v>0</v>
      </c>
      <c r="I131" s="338"/>
      <c r="J131" s="338"/>
      <c r="K131" s="338"/>
      <c r="L131" s="338"/>
      <c r="M131" s="338"/>
      <c r="N131" s="338"/>
      <c r="O131" s="338"/>
      <c r="P131" s="338"/>
      <c r="Q131" s="314"/>
      <c r="R131" s="314"/>
      <c r="S131" s="311">
        <f>SUM(E131*1.0228)</f>
        <v>0</v>
      </c>
      <c r="T131" s="311">
        <f>SUM(S131*1.012)</f>
        <v>0</v>
      </c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398" t="s">
        <v>393</v>
      </c>
      <c r="B133" s="399"/>
      <c r="C133" s="400"/>
      <c r="D133" s="190">
        <f t="shared" ref="D133:T133" si="51">D68+D27</f>
        <v>140833000</v>
      </c>
      <c r="E133" s="191">
        <f>E68+E27</f>
        <v>1546500</v>
      </c>
      <c r="F133" s="190">
        <f t="shared" si="51"/>
        <v>230500</v>
      </c>
      <c r="G133" s="190">
        <f t="shared" si="51"/>
        <v>1178000</v>
      </c>
      <c r="H133" s="191">
        <f t="shared" si="51"/>
        <v>138000</v>
      </c>
      <c r="I133" s="192">
        <f t="shared" si="51"/>
        <v>0</v>
      </c>
      <c r="J133" s="192">
        <f t="shared" si="51"/>
        <v>0</v>
      </c>
      <c r="K133" s="192">
        <f t="shared" si="51"/>
        <v>118000</v>
      </c>
      <c r="L133" s="192">
        <f t="shared" si="51"/>
        <v>20000</v>
      </c>
      <c r="M133" s="192">
        <f t="shared" si="51"/>
        <v>0</v>
      </c>
      <c r="N133" s="192">
        <f t="shared" si="51"/>
        <v>0</v>
      </c>
      <c r="O133" s="192">
        <f t="shared" si="51"/>
        <v>0</v>
      </c>
      <c r="P133" s="192">
        <f t="shared" si="51"/>
        <v>0</v>
      </c>
      <c r="Q133" s="190">
        <f t="shared" si="51"/>
        <v>0</v>
      </c>
      <c r="R133" s="190">
        <f t="shared" si="51"/>
        <v>0</v>
      </c>
      <c r="S133" s="190">
        <f t="shared" si="51"/>
        <v>1581760.2000000002</v>
      </c>
      <c r="T133" s="190">
        <f t="shared" si="51"/>
        <v>1600741.3223999999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7" t="s">
        <v>185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186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5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396" t="s">
        <v>187</v>
      </c>
      <c r="S136" s="396"/>
      <c r="T136" s="396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algorithmName="SHA-512" hashValue="J4iX5YhOQxeyhRcMs35010MY+5OENzs7KVrrSry1pWonHrk541Q1pnEtV7Nxy24J9OzsrFk0Bp27NGGfzJqhRw==" saltValue="G/Y7KPKNOU8OtopKvM1D6Q==" spinCount="100000" sheet="1" objects="1" scenarios="1"/>
  <mergeCells count="61">
    <mergeCell ref="A125:C125"/>
    <mergeCell ref="I7:I8"/>
    <mergeCell ref="J7:J8"/>
    <mergeCell ref="M7:M8"/>
    <mergeCell ref="N7:N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AN96:AP96"/>
    <mergeCell ref="Q7:Q8"/>
    <mergeCell ref="BG96:BI96"/>
    <mergeCell ref="BZ96:CB96"/>
    <mergeCell ref="CS96:CU96"/>
    <mergeCell ref="T7:T8"/>
    <mergeCell ref="U96:W96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FQ100:FS100"/>
    <mergeCell ref="GJ100:GL100"/>
    <mergeCell ref="HC100:HE100"/>
    <mergeCell ref="HV100:HX100"/>
    <mergeCell ref="A104:C104"/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  <mergeCell ref="K7:K8"/>
    <mergeCell ref="L7:L8"/>
    <mergeCell ref="A129:C129"/>
  </mergeCells>
  <conditionalFormatting sqref="I1:P11 I134:P104857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G15" sqref="G15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24" t="s">
        <v>0</v>
      </c>
      <c r="S1" s="425"/>
      <c r="T1" s="426"/>
    </row>
    <row r="2" spans="1:20" s="9" customFormat="1" ht="21" customHeight="1" thickTop="1">
      <c r="A2" s="444" t="s">
        <v>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28" t="s">
        <v>5</v>
      </c>
      <c r="B7" s="430" t="s">
        <v>6</v>
      </c>
      <c r="C7" s="432" t="s">
        <v>7</v>
      </c>
      <c r="D7" s="434" t="s">
        <v>8</v>
      </c>
      <c r="E7" s="436" t="s">
        <v>9</v>
      </c>
      <c r="F7" s="438" t="s">
        <v>10</v>
      </c>
      <c r="G7" s="440" t="s">
        <v>11</v>
      </c>
      <c r="H7" s="442" t="s">
        <v>12</v>
      </c>
      <c r="I7" s="416" t="s">
        <v>13</v>
      </c>
      <c r="J7" s="416" t="s">
        <v>14</v>
      </c>
      <c r="K7" s="416" t="s">
        <v>15</v>
      </c>
      <c r="L7" s="416" t="s">
        <v>16</v>
      </c>
      <c r="M7" s="416" t="s">
        <v>17</v>
      </c>
      <c r="N7" s="416" t="s">
        <v>18</v>
      </c>
      <c r="O7" s="416" t="s">
        <v>19</v>
      </c>
      <c r="P7" s="416" t="s">
        <v>20</v>
      </c>
      <c r="Q7" s="420" t="s">
        <v>21</v>
      </c>
      <c r="R7" s="420" t="s">
        <v>22</v>
      </c>
      <c r="S7" s="422" t="s">
        <v>23</v>
      </c>
      <c r="T7" s="422" t="s">
        <v>24</v>
      </c>
    </row>
    <row r="8" spans="1:20" s="29" customFormat="1" ht="129" customHeight="1" thickBot="1">
      <c r="A8" s="429"/>
      <c r="B8" s="431"/>
      <c r="C8" s="433"/>
      <c r="D8" s="435"/>
      <c r="E8" s="437"/>
      <c r="F8" s="439"/>
      <c r="G8" s="441"/>
      <c r="H8" s="443"/>
      <c r="I8" s="417"/>
      <c r="J8" s="417"/>
      <c r="K8" s="417"/>
      <c r="L8" s="417"/>
      <c r="M8" s="417"/>
      <c r="N8" s="417"/>
      <c r="O8" s="417"/>
      <c r="P8" s="417"/>
      <c r="Q8" s="421"/>
      <c r="R8" s="421"/>
      <c r="S8" s="423"/>
      <c r="T8" s="423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05" t="s">
        <v>35</v>
      </c>
      <c r="R9" s="406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394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/>
      <c r="B14" s="298"/>
      <c r="C14" s="299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7"/>
      <c r="B15" s="298"/>
      <c r="C15" s="299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7"/>
      <c r="B16" s="298"/>
      <c r="C16" s="299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7"/>
      <c r="B17" s="298"/>
      <c r="C17" s="299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zoomScale="80" zoomScaleNormal="100" zoomScaleSheetLayoutView="80" workbookViewId="0">
      <selection activeCell="B25" sqref="B25:B27"/>
    </sheetView>
  </sheetViews>
  <sheetFormatPr defaultRowHeight="12.75"/>
  <cols>
    <col min="1" max="1" width="38.140625" style="291" customWidth="1"/>
    <col min="2" max="2" width="69.42578125" style="291" customWidth="1"/>
    <col min="3" max="16384" width="9.140625" style="291"/>
  </cols>
  <sheetData>
    <row r="1" spans="1:2" ht="18">
      <c r="A1" s="296" t="s">
        <v>391</v>
      </c>
    </row>
    <row r="2" spans="1:2">
      <c r="A2" s="295"/>
    </row>
    <row r="3" spans="1:2">
      <c r="A3" s="295"/>
    </row>
    <row r="4" spans="1:2" ht="15">
      <c r="A4" s="294" t="s">
        <v>401</v>
      </c>
    </row>
    <row r="5" spans="1:2" ht="15">
      <c r="A5" s="294"/>
    </row>
    <row r="6" spans="1:2" ht="15">
      <c r="A6" s="294" t="s">
        <v>390</v>
      </c>
      <c r="B6" s="360" t="s">
        <v>402</v>
      </c>
    </row>
    <row r="7" spans="1:2">
      <c r="A7" s="293"/>
    </row>
    <row r="8" spans="1:2" ht="16.5" thickBot="1">
      <c r="A8" s="292"/>
    </row>
    <row r="9" spans="1:2" ht="35.25" customHeight="1">
      <c r="A9" s="445" t="s">
        <v>389</v>
      </c>
      <c r="B9" s="447" t="s">
        <v>403</v>
      </c>
    </row>
    <row r="10" spans="1:2" ht="35.25" customHeight="1">
      <c r="A10" s="446"/>
      <c r="B10" s="448"/>
    </row>
    <row r="11" spans="1:2">
      <c r="A11" s="449" t="s">
        <v>388</v>
      </c>
      <c r="B11" s="451" t="s">
        <v>404</v>
      </c>
    </row>
    <row r="12" spans="1:2">
      <c r="A12" s="450"/>
      <c r="B12" s="452"/>
    </row>
    <row r="13" spans="1:2">
      <c r="A13" s="450"/>
      <c r="B13" s="452"/>
    </row>
    <row r="14" spans="1:2">
      <c r="A14" s="450"/>
      <c r="B14" s="452"/>
    </row>
    <row r="15" spans="1:2">
      <c r="A15" s="450"/>
      <c r="B15" s="452"/>
    </row>
    <row r="16" spans="1:2">
      <c r="A16" s="450"/>
      <c r="B16" s="452"/>
    </row>
    <row r="17" spans="1:2" ht="40.5" customHeight="1">
      <c r="A17" s="446"/>
      <c r="B17" s="448"/>
    </row>
    <row r="18" spans="1:2">
      <c r="A18" s="449" t="s">
        <v>387</v>
      </c>
      <c r="B18" s="451" t="s">
        <v>405</v>
      </c>
    </row>
    <row r="19" spans="1:2">
      <c r="A19" s="450"/>
      <c r="B19" s="452"/>
    </row>
    <row r="20" spans="1:2" ht="78" customHeight="1">
      <c r="A20" s="446"/>
      <c r="B20" s="448"/>
    </row>
    <row r="21" spans="1:2">
      <c r="A21" s="449" t="s">
        <v>386</v>
      </c>
      <c r="B21" s="451" t="s">
        <v>409</v>
      </c>
    </row>
    <row r="22" spans="1:2">
      <c r="A22" s="450"/>
      <c r="B22" s="452"/>
    </row>
    <row r="23" spans="1:2">
      <c r="A23" s="450"/>
      <c r="B23" s="452"/>
    </row>
    <row r="24" spans="1:2" ht="63.75" customHeight="1">
      <c r="A24" s="446"/>
      <c r="B24" s="448"/>
    </row>
    <row r="25" spans="1:2">
      <c r="A25" s="449" t="s">
        <v>385</v>
      </c>
      <c r="B25" s="451" t="s">
        <v>406</v>
      </c>
    </row>
    <row r="26" spans="1:2">
      <c r="A26" s="450"/>
      <c r="B26" s="452"/>
    </row>
    <row r="27" spans="1:2" ht="79.5" customHeight="1">
      <c r="A27" s="446"/>
      <c r="B27" s="448"/>
    </row>
    <row r="28" spans="1:2">
      <c r="A28" s="449" t="s">
        <v>384</v>
      </c>
      <c r="B28" s="451" t="s">
        <v>407</v>
      </c>
    </row>
    <row r="29" spans="1:2">
      <c r="A29" s="450"/>
      <c r="B29" s="452"/>
    </row>
    <row r="30" spans="1:2">
      <c r="A30" s="450"/>
      <c r="B30" s="452"/>
    </row>
    <row r="31" spans="1:2">
      <c r="A31" s="450"/>
      <c r="B31" s="452"/>
    </row>
    <row r="32" spans="1:2">
      <c r="A32" s="450"/>
      <c r="B32" s="452"/>
    </row>
    <row r="33" spans="1:2" ht="57.75" customHeight="1">
      <c r="A33" s="446"/>
      <c r="B33" s="448"/>
    </row>
    <row r="34" spans="1:2">
      <c r="A34" s="449" t="s">
        <v>383</v>
      </c>
      <c r="B34" s="451" t="s">
        <v>408</v>
      </c>
    </row>
    <row r="35" spans="1:2">
      <c r="A35" s="450"/>
      <c r="B35" s="452"/>
    </row>
    <row r="36" spans="1:2">
      <c r="A36" s="450"/>
      <c r="B36" s="452"/>
    </row>
    <row r="37" spans="1:2">
      <c r="A37" s="450"/>
      <c r="B37" s="452"/>
    </row>
    <row r="38" spans="1:2">
      <c r="A38" s="450"/>
      <c r="B38" s="452"/>
    </row>
    <row r="39" spans="1:2" ht="13.5" thickBot="1">
      <c r="A39" s="453"/>
      <c r="B39" s="454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Maja</cp:lastModifiedBy>
  <cp:lastPrinted>2019-09-24T09:28:47Z</cp:lastPrinted>
  <dcterms:created xsi:type="dcterms:W3CDTF">2019-09-18T13:02:47Z</dcterms:created>
  <dcterms:modified xsi:type="dcterms:W3CDTF">2019-12-23T08:50:59Z</dcterms:modified>
</cp:coreProperties>
</file>